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 firstSheet="2" activeTab="2"/>
  </bookViews>
  <sheets>
    <sheet name="Приложение 3 часть 1" sheetId="6" state="hidden" r:id="rId1"/>
    <sheet name="Приложение 1 индикаторы" sheetId="10" state="hidden" r:id="rId2"/>
    <sheet name="Приложение 3 часть 2" sheetId="8" r:id="rId3"/>
    <sheet name="Перечень часть 1" sheetId="7" state="hidden" r:id="rId4"/>
    <sheet name="Приложение 2 часть 2" sheetId="9" state="hidden" r:id="rId5"/>
  </sheets>
  <definedNames>
    <definedName name="_xlnm.Print_Titles" localSheetId="0">'Приложение 3 часть 1'!$6:$7</definedName>
    <definedName name="_xlnm.Print_Titles" localSheetId="2">'Приложение 3 часть 2'!$3:$4</definedName>
    <definedName name="_xlnm.Print_Area" localSheetId="0">'Приложение 3 часть 1'!$A$1:$L$452</definedName>
    <definedName name="_xlnm.Print_Area" localSheetId="2">'Приложение 3 часть 2'!$A$1:$L$346</definedName>
  </definedNames>
  <calcPr calcId="162913" refMode="R1C1"/>
</workbook>
</file>

<file path=xl/calcChain.xml><?xml version="1.0" encoding="utf-8"?>
<calcChain xmlns="http://schemas.openxmlformats.org/spreadsheetml/2006/main">
  <c r="G317" i="8" l="1"/>
  <c r="H317" i="8"/>
  <c r="J317" i="8"/>
  <c r="F317" i="8"/>
  <c r="F301" i="8"/>
  <c r="G301" i="8"/>
  <c r="H301" i="8"/>
  <c r="J301" i="8"/>
  <c r="K301" i="8"/>
  <c r="I303" i="8"/>
  <c r="I317" i="8" s="1"/>
  <c r="E302" i="8"/>
  <c r="I313" i="8"/>
  <c r="E346" i="8"/>
  <c r="E345" i="8"/>
  <c r="E344" i="8"/>
  <c r="I274" i="8"/>
  <c r="I187" i="8"/>
  <c r="I86" i="8"/>
  <c r="I35" i="8"/>
  <c r="I26" i="8"/>
  <c r="I14" i="8"/>
  <c r="I11" i="8"/>
  <c r="E343" i="8" l="1"/>
  <c r="I301" i="8"/>
  <c r="H304" i="8"/>
  <c r="H214" i="8"/>
  <c r="H218" i="8"/>
  <c r="G218" i="8"/>
  <c r="G217" i="8"/>
  <c r="G215" i="8"/>
  <c r="G214" i="8"/>
  <c r="E59" i="8"/>
  <c r="E58" i="8"/>
  <c r="K57" i="8"/>
  <c r="J57" i="8"/>
  <c r="I57" i="8"/>
  <c r="H57" i="8"/>
  <c r="G57" i="8"/>
  <c r="F57" i="8"/>
  <c r="G211" i="8" l="1"/>
  <c r="G212" i="8"/>
  <c r="G210" i="8"/>
  <c r="G259" i="8"/>
  <c r="E57" i="8"/>
  <c r="G246" i="8"/>
  <c r="H246" i="8"/>
  <c r="I246" i="8"/>
  <c r="J246" i="8"/>
  <c r="K246" i="8"/>
  <c r="I171" i="8"/>
  <c r="I169" i="8"/>
  <c r="I153" i="8"/>
  <c r="I120" i="8"/>
  <c r="I109" i="8"/>
  <c r="K187" i="8" l="1"/>
  <c r="J187" i="8"/>
  <c r="K208" i="8" l="1"/>
  <c r="K218" i="8"/>
  <c r="K217" i="8"/>
  <c r="J218" i="8"/>
  <c r="J217" i="8"/>
  <c r="I218" i="8"/>
  <c r="I217" i="8"/>
  <c r="K313" i="8" l="1"/>
  <c r="K317" i="8" s="1"/>
  <c r="K88" i="8"/>
  <c r="J88" i="8"/>
  <c r="I88" i="8"/>
  <c r="E208" i="8"/>
  <c r="G207" i="8"/>
  <c r="H207" i="8"/>
  <c r="I207" i="8"/>
  <c r="J207" i="8"/>
  <c r="K207" i="8"/>
  <c r="F207" i="8"/>
  <c r="K186" i="8"/>
  <c r="I155" i="8"/>
  <c r="I214" i="8" l="1"/>
  <c r="I211" i="8" s="1"/>
  <c r="J214" i="8"/>
  <c r="J211" i="8" s="1"/>
  <c r="K214" i="8"/>
  <c r="K211" i="8" s="1"/>
  <c r="F214" i="8"/>
  <c r="H215" i="8"/>
  <c r="H212" i="8" s="1"/>
  <c r="H260" i="8" s="1"/>
  <c r="I215" i="8"/>
  <c r="J215" i="8"/>
  <c r="K215" i="8"/>
  <c r="F215" i="8"/>
  <c r="E254" i="8"/>
  <c r="E253" i="8"/>
  <c r="K252" i="8"/>
  <c r="J252" i="8"/>
  <c r="I252" i="8"/>
  <c r="H252" i="8"/>
  <c r="G252" i="8"/>
  <c r="F252" i="8"/>
  <c r="E251" i="8"/>
  <c r="E250" i="8"/>
  <c r="K249" i="8"/>
  <c r="J249" i="8"/>
  <c r="I249" i="8"/>
  <c r="H249" i="8"/>
  <c r="G249" i="8"/>
  <c r="F249" i="8"/>
  <c r="E248" i="8"/>
  <c r="E247" i="8"/>
  <c r="F246" i="8"/>
  <c r="E245" i="8"/>
  <c r="E244" i="8"/>
  <c r="K243" i="8"/>
  <c r="J243" i="8"/>
  <c r="I243" i="8"/>
  <c r="H243" i="8"/>
  <c r="G243" i="8"/>
  <c r="F243" i="8"/>
  <c r="F231" i="8"/>
  <c r="G231" i="8"/>
  <c r="H231" i="8"/>
  <c r="I231" i="8"/>
  <c r="J231" i="8"/>
  <c r="K231" i="8"/>
  <c r="F228" i="8"/>
  <c r="G228" i="8"/>
  <c r="H228" i="8"/>
  <c r="I228" i="8"/>
  <c r="J228" i="8"/>
  <c r="K228" i="8"/>
  <c r="F222" i="8"/>
  <c r="G222" i="8"/>
  <c r="H222" i="8"/>
  <c r="I222" i="8"/>
  <c r="J222" i="8"/>
  <c r="K222" i="8"/>
  <c r="J186" i="8"/>
  <c r="I186" i="8"/>
  <c r="H186" i="8"/>
  <c r="E249" i="8" l="1"/>
  <c r="J259" i="8"/>
  <c r="I259" i="8"/>
  <c r="I212" i="8"/>
  <c r="I260" i="8" s="1"/>
  <c r="K212" i="8"/>
  <c r="K210" i="8" s="1"/>
  <c r="J212" i="8"/>
  <c r="J210" i="8" s="1"/>
  <c r="K259" i="8"/>
  <c r="G260" i="8"/>
  <c r="E243" i="8"/>
  <c r="E252" i="8"/>
  <c r="E246" i="8"/>
  <c r="H189" i="8"/>
  <c r="H188" i="8" s="1"/>
  <c r="J189" i="8"/>
  <c r="J188" i="8" s="1"/>
  <c r="I189" i="8"/>
  <c r="I188" i="8" s="1"/>
  <c r="J260" i="8" l="1"/>
  <c r="I210" i="8"/>
  <c r="K260" i="8"/>
  <c r="G10" i="8"/>
  <c r="F274" i="8" l="1"/>
  <c r="F298" i="8" s="1"/>
  <c r="G274" i="8"/>
  <c r="H298" i="8"/>
  <c r="I298" i="8"/>
  <c r="J274" i="8"/>
  <c r="K274" i="8"/>
  <c r="F275" i="8"/>
  <c r="G275" i="8"/>
  <c r="H275" i="8"/>
  <c r="I275" i="8"/>
  <c r="J275" i="8"/>
  <c r="K275" i="8"/>
  <c r="E275" i="8"/>
  <c r="E184" i="8"/>
  <c r="E183" i="8"/>
  <c r="I181" i="8"/>
  <c r="H181" i="8"/>
  <c r="G181" i="8"/>
  <c r="F181" i="8"/>
  <c r="K180" i="8"/>
  <c r="J180" i="8"/>
  <c r="I180" i="8"/>
  <c r="H180" i="8"/>
  <c r="G180" i="8"/>
  <c r="F180" i="8"/>
  <c r="K179" i="8"/>
  <c r="J179" i="8"/>
  <c r="I179" i="8"/>
  <c r="H179" i="8"/>
  <c r="G179" i="8"/>
  <c r="F179" i="8"/>
  <c r="K178" i="8"/>
  <c r="J178" i="8"/>
  <c r="I178" i="8"/>
  <c r="H178" i="8"/>
  <c r="G178" i="8"/>
  <c r="F178" i="8"/>
  <c r="K177" i="8"/>
  <c r="J177" i="8"/>
  <c r="I177" i="8"/>
  <c r="H177" i="8"/>
  <c r="G177" i="8"/>
  <c r="F177" i="8"/>
  <c r="K176" i="8"/>
  <c r="J176" i="8"/>
  <c r="I176" i="8"/>
  <c r="H176" i="8"/>
  <c r="G176" i="8"/>
  <c r="F176" i="8"/>
  <c r="G17" i="8"/>
  <c r="G14" i="8"/>
  <c r="E182" i="8" l="1"/>
  <c r="E177" i="8"/>
  <c r="E176" i="8" s="1"/>
  <c r="E179" i="8"/>
  <c r="E178" i="8" s="1"/>
  <c r="E181" i="8"/>
  <c r="E180" i="8" s="1"/>
  <c r="F87" i="8"/>
  <c r="G87" i="8"/>
  <c r="J87" i="8"/>
  <c r="K87" i="8"/>
  <c r="E296" i="8"/>
  <c r="E295" i="8" s="1"/>
  <c r="J295" i="8"/>
  <c r="K295" i="8"/>
  <c r="G97" i="8"/>
  <c r="H97" i="8"/>
  <c r="I97" i="8"/>
  <c r="E242" i="8" l="1"/>
  <c r="E241" i="8"/>
  <c r="F240" i="8"/>
  <c r="G240" i="8"/>
  <c r="H240" i="8"/>
  <c r="I240" i="8"/>
  <c r="J240" i="8"/>
  <c r="K240" i="8"/>
  <c r="K238" i="8"/>
  <c r="K237" i="8" s="1"/>
  <c r="I238" i="8"/>
  <c r="I237" i="8" s="1"/>
  <c r="J238" i="8"/>
  <c r="J237" i="8" s="1"/>
  <c r="H238" i="8"/>
  <c r="E239" i="8"/>
  <c r="F237" i="8"/>
  <c r="G237" i="8"/>
  <c r="J324" i="8"/>
  <c r="K324" i="8"/>
  <c r="J323" i="8"/>
  <c r="K323" i="8"/>
  <c r="E321" i="8"/>
  <c r="E320" i="8" s="1"/>
  <c r="J320" i="8"/>
  <c r="K320" i="8"/>
  <c r="J318" i="8"/>
  <c r="K318" i="8"/>
  <c r="E315" i="8"/>
  <c r="E314" i="8" s="1"/>
  <c r="J314" i="8"/>
  <c r="K314" i="8"/>
  <c r="E313" i="8"/>
  <c r="E312" i="8" s="1"/>
  <c r="J312" i="8"/>
  <c r="K312" i="8"/>
  <c r="E311" i="8"/>
  <c r="E310" i="8" s="1"/>
  <c r="J310" i="8"/>
  <c r="K310" i="8"/>
  <c r="E309" i="8"/>
  <c r="E308" i="8" s="1"/>
  <c r="J308" i="8"/>
  <c r="K308" i="8"/>
  <c r="E307" i="8"/>
  <c r="E306" i="8" s="1"/>
  <c r="J306" i="8"/>
  <c r="K306" i="8"/>
  <c r="E305" i="8"/>
  <c r="E304" i="8" s="1"/>
  <c r="J304" i="8"/>
  <c r="K304" i="8"/>
  <c r="E303" i="8"/>
  <c r="E301" i="8" s="1"/>
  <c r="E294" i="8"/>
  <c r="J293" i="8"/>
  <c r="K293" i="8"/>
  <c r="E292" i="8"/>
  <c r="E291" i="8" s="1"/>
  <c r="J291" i="8"/>
  <c r="K291" i="8"/>
  <c r="E290" i="8"/>
  <c r="E289" i="8" s="1"/>
  <c r="J289" i="8"/>
  <c r="K289" i="8"/>
  <c r="E288" i="8"/>
  <c r="E287" i="8" s="1"/>
  <c r="J287" i="8"/>
  <c r="K287" i="8"/>
  <c r="E286" i="8"/>
  <c r="E285" i="8" s="1"/>
  <c r="J285" i="8"/>
  <c r="K285" i="8"/>
  <c r="E284" i="8"/>
  <c r="E283" i="8" s="1"/>
  <c r="J283" i="8"/>
  <c r="K283" i="8"/>
  <c r="E282" i="8"/>
  <c r="E281" i="8" s="1"/>
  <c r="K281" i="8"/>
  <c r="J281" i="8"/>
  <c r="E280" i="8"/>
  <c r="E279" i="8" s="1"/>
  <c r="J277" i="8"/>
  <c r="K277" i="8"/>
  <c r="E278" i="8"/>
  <c r="E277" i="8" s="1"/>
  <c r="J279" i="8"/>
  <c r="K279" i="8"/>
  <c r="J273" i="8"/>
  <c r="K273" i="8"/>
  <c r="K272" i="8"/>
  <c r="J272" i="8"/>
  <c r="J269" i="8"/>
  <c r="K269" i="8"/>
  <c r="J268" i="8"/>
  <c r="K268" i="8"/>
  <c r="E266" i="8"/>
  <c r="E265" i="8" s="1"/>
  <c r="E264" i="8"/>
  <c r="E263" i="8"/>
  <c r="J265" i="8"/>
  <c r="K265" i="8"/>
  <c r="J262" i="8"/>
  <c r="K262" i="8"/>
  <c r="G265" i="8"/>
  <c r="H237" i="8" l="1"/>
  <c r="H217" i="8"/>
  <c r="K271" i="8"/>
  <c r="K298" i="8"/>
  <c r="K297" i="8" s="1"/>
  <c r="J271" i="8"/>
  <c r="J298" i="8"/>
  <c r="J297" i="8" s="1"/>
  <c r="E293" i="8"/>
  <c r="E274" i="8"/>
  <c r="E273" i="8" s="1"/>
  <c r="E240" i="8"/>
  <c r="J316" i="8"/>
  <c r="K322" i="8"/>
  <c r="E238" i="8"/>
  <c r="E237" i="8" s="1"/>
  <c r="E262" i="8"/>
  <c r="J322" i="8"/>
  <c r="K267" i="8"/>
  <c r="K316" i="8"/>
  <c r="J267" i="8"/>
  <c r="G234" i="8"/>
  <c r="H234" i="8"/>
  <c r="I234" i="8"/>
  <c r="J234" i="8"/>
  <c r="K234" i="8"/>
  <c r="F234" i="8"/>
  <c r="E236" i="8"/>
  <c r="E235" i="8"/>
  <c r="E257" i="8"/>
  <c r="E256" i="8"/>
  <c r="E233" i="8"/>
  <c r="E232" i="8"/>
  <c r="E230" i="8"/>
  <c r="E229" i="8"/>
  <c r="E227" i="8"/>
  <c r="E226" i="8"/>
  <c r="E224" i="8"/>
  <c r="E223" i="8"/>
  <c r="E209" i="8"/>
  <c r="E207" i="8" s="1"/>
  <c r="E206" i="8"/>
  <c r="E205" i="8" s="1"/>
  <c r="J205" i="8"/>
  <c r="K205" i="8"/>
  <c r="G203" i="8"/>
  <c r="H203" i="8"/>
  <c r="I203" i="8"/>
  <c r="J203" i="8"/>
  <c r="K203" i="8"/>
  <c r="F203" i="8"/>
  <c r="E204" i="8"/>
  <c r="E203" i="8" s="1"/>
  <c r="E202" i="8"/>
  <c r="E201" i="8" s="1"/>
  <c r="J201" i="8"/>
  <c r="K201" i="8"/>
  <c r="E200" i="8"/>
  <c r="E199" i="8" s="1"/>
  <c r="J199" i="8"/>
  <c r="K199" i="8"/>
  <c r="E198" i="8"/>
  <c r="E197" i="8" s="1"/>
  <c r="J197" i="8"/>
  <c r="K197" i="8"/>
  <c r="E190" i="8"/>
  <c r="K189" i="8"/>
  <c r="K188" i="8" s="1"/>
  <c r="J174" i="8"/>
  <c r="K174" i="8"/>
  <c r="E171" i="8"/>
  <c r="E170" i="8" s="1"/>
  <c r="J170" i="8"/>
  <c r="K170" i="8"/>
  <c r="E167" i="8"/>
  <c r="E166" i="8" s="1"/>
  <c r="J166" i="8"/>
  <c r="K166" i="8"/>
  <c r="E162" i="8"/>
  <c r="E161" i="8" s="1"/>
  <c r="G163" i="8"/>
  <c r="H163" i="8"/>
  <c r="I163" i="8"/>
  <c r="J163" i="8"/>
  <c r="K163" i="8"/>
  <c r="F163" i="8"/>
  <c r="E165" i="8"/>
  <c r="E163" i="8" s="1"/>
  <c r="K169" i="8"/>
  <c r="K173" i="8" s="1"/>
  <c r="J169" i="8"/>
  <c r="J173" i="8" s="1"/>
  <c r="J159" i="8"/>
  <c r="K159" i="8"/>
  <c r="J158" i="8"/>
  <c r="K158" i="8"/>
  <c r="E156" i="8"/>
  <c r="E155" i="8" s="1"/>
  <c r="J155" i="8"/>
  <c r="K155" i="8"/>
  <c r="E154" i="8"/>
  <c r="E153" i="8"/>
  <c r="J152" i="8"/>
  <c r="K152" i="8"/>
  <c r="E151" i="8"/>
  <c r="E150" i="8" s="1"/>
  <c r="E149" i="8"/>
  <c r="E148" i="8" s="1"/>
  <c r="E147" i="8"/>
  <c r="E146" i="8" s="1"/>
  <c r="J144" i="8"/>
  <c r="K144" i="8"/>
  <c r="J143" i="8"/>
  <c r="K143" i="8"/>
  <c r="J133" i="8"/>
  <c r="K133" i="8"/>
  <c r="J124" i="8"/>
  <c r="J123" i="8" s="1"/>
  <c r="K124" i="8"/>
  <c r="K123" i="8" s="1"/>
  <c r="J121" i="8"/>
  <c r="K121" i="8"/>
  <c r="E120" i="8"/>
  <c r="E119" i="8" s="1"/>
  <c r="J119" i="8"/>
  <c r="K119" i="8"/>
  <c r="E118" i="8"/>
  <c r="E117" i="8" s="1"/>
  <c r="J117" i="8"/>
  <c r="K117" i="8"/>
  <c r="E112" i="8"/>
  <c r="E111" i="8"/>
  <c r="J110" i="8"/>
  <c r="K110" i="8"/>
  <c r="E109" i="8"/>
  <c r="E108" i="8"/>
  <c r="J107" i="8"/>
  <c r="K107" i="8"/>
  <c r="J106" i="8"/>
  <c r="K106" i="8"/>
  <c r="J105" i="8"/>
  <c r="J115" i="8" s="1"/>
  <c r="K105" i="8"/>
  <c r="K115" i="8" s="1"/>
  <c r="E100" i="8"/>
  <c r="E99" i="8" s="1"/>
  <c r="J99" i="8"/>
  <c r="K99" i="8"/>
  <c r="E90" i="8"/>
  <c r="E89" i="8" s="1"/>
  <c r="J89" i="8"/>
  <c r="K89" i="8"/>
  <c r="E86" i="8"/>
  <c r="E85" i="8" s="1"/>
  <c r="J85" i="8"/>
  <c r="K85" i="8"/>
  <c r="K98" i="8"/>
  <c r="K97" i="8" s="1"/>
  <c r="J98" i="8"/>
  <c r="J97" i="8" s="1"/>
  <c r="K96" i="8"/>
  <c r="K95" i="8" s="1"/>
  <c r="J96" i="8"/>
  <c r="J95" i="8" s="1"/>
  <c r="G96" i="8"/>
  <c r="K93" i="8"/>
  <c r="J93" i="8"/>
  <c r="K91" i="8"/>
  <c r="J91" i="8"/>
  <c r="J82" i="8"/>
  <c r="K82" i="8"/>
  <c r="J81" i="8"/>
  <c r="K81" i="8"/>
  <c r="E80" i="8"/>
  <c r="E79" i="8" s="1"/>
  <c r="J79" i="8"/>
  <c r="K79" i="8"/>
  <c r="E78" i="8"/>
  <c r="E77" i="8" s="1"/>
  <c r="K77" i="8"/>
  <c r="J77" i="8"/>
  <c r="E76" i="8"/>
  <c r="E75" i="8" s="1"/>
  <c r="J75" i="8"/>
  <c r="K75" i="8"/>
  <c r="E74" i="8"/>
  <c r="E73" i="8" s="1"/>
  <c r="K73" i="8"/>
  <c r="J73" i="8"/>
  <c r="E72" i="8"/>
  <c r="E71" i="8" s="1"/>
  <c r="J71" i="8"/>
  <c r="K71" i="8"/>
  <c r="E70" i="8"/>
  <c r="E69" i="8" s="1"/>
  <c r="J69" i="8"/>
  <c r="K69" i="8"/>
  <c r="E68" i="8"/>
  <c r="E67" i="8" s="1"/>
  <c r="E66" i="8"/>
  <c r="E65" i="8" s="1"/>
  <c r="J67" i="8"/>
  <c r="K67" i="8"/>
  <c r="J65" i="8"/>
  <c r="K65" i="8"/>
  <c r="J48" i="8"/>
  <c r="J63" i="8"/>
  <c r="J194" i="8" s="1"/>
  <c r="J331" i="8" s="1"/>
  <c r="J335" i="8" s="1"/>
  <c r="J346" i="8" s="1"/>
  <c r="K63" i="8"/>
  <c r="K194" i="8" s="1"/>
  <c r="K331" i="8" s="1"/>
  <c r="K335" i="8" s="1"/>
  <c r="K346" i="8" s="1"/>
  <c r="E56" i="8"/>
  <c r="E53" i="8"/>
  <c r="E52" i="8"/>
  <c r="E51" i="8"/>
  <c r="J50" i="8"/>
  <c r="K50" i="8"/>
  <c r="E49" i="8"/>
  <c r="E45" i="8"/>
  <c r="E44" i="8"/>
  <c r="J43" i="8"/>
  <c r="K43" i="8"/>
  <c r="E42" i="8"/>
  <c r="E41" i="8"/>
  <c r="J40" i="8"/>
  <c r="K40" i="8"/>
  <c r="E39" i="8"/>
  <c r="E38" i="8"/>
  <c r="J37" i="8"/>
  <c r="K37" i="8"/>
  <c r="E36" i="8"/>
  <c r="E35" i="8"/>
  <c r="J34" i="8"/>
  <c r="K34" i="8"/>
  <c r="J33" i="8"/>
  <c r="K33" i="8"/>
  <c r="E30" i="8"/>
  <c r="E29" i="8"/>
  <c r="J28" i="8"/>
  <c r="K28" i="8"/>
  <c r="E27" i="8"/>
  <c r="E26" i="8"/>
  <c r="J25" i="8"/>
  <c r="K25" i="8"/>
  <c r="J24" i="8"/>
  <c r="K24" i="8"/>
  <c r="J23" i="8"/>
  <c r="K23" i="8"/>
  <c r="E21" i="8"/>
  <c r="E20" i="8"/>
  <c r="J19" i="8"/>
  <c r="K19" i="8"/>
  <c r="E18" i="8"/>
  <c r="E17" i="8"/>
  <c r="J16" i="8"/>
  <c r="K16" i="8"/>
  <c r="E15" i="8"/>
  <c r="E14" i="8"/>
  <c r="J13" i="8"/>
  <c r="K13" i="8"/>
  <c r="E12" i="8"/>
  <c r="E11" i="8"/>
  <c r="J10" i="8"/>
  <c r="K10" i="8"/>
  <c r="J9" i="8"/>
  <c r="K9" i="8"/>
  <c r="J8" i="8"/>
  <c r="K8" i="8"/>
  <c r="I268" i="8"/>
  <c r="I87" i="8"/>
  <c r="H87" i="8"/>
  <c r="G94" i="8"/>
  <c r="F48" i="8"/>
  <c r="F19" i="8"/>
  <c r="G19" i="8"/>
  <c r="H19" i="8"/>
  <c r="I19" i="8"/>
  <c r="F220" i="8"/>
  <c r="F221" i="8"/>
  <c r="F212" i="8" s="1"/>
  <c r="F260" i="8" s="1"/>
  <c r="J61" i="8" l="1"/>
  <c r="E231" i="8"/>
  <c r="H211" i="8"/>
  <c r="H216" i="8"/>
  <c r="K61" i="8"/>
  <c r="E228" i="8"/>
  <c r="E222" i="8"/>
  <c r="E255" i="8"/>
  <c r="E234" i="8"/>
  <c r="E110" i="8"/>
  <c r="J157" i="8"/>
  <c r="E220" i="8"/>
  <c r="E225" i="8"/>
  <c r="J168" i="8"/>
  <c r="E88" i="8"/>
  <c r="E87" i="8" s="1"/>
  <c r="E92" i="8"/>
  <c r="E91" i="8" s="1"/>
  <c r="J172" i="8"/>
  <c r="E107" i="8"/>
  <c r="J142" i="8"/>
  <c r="K62" i="8"/>
  <c r="K193" i="8" s="1"/>
  <c r="K168" i="8"/>
  <c r="E50" i="8"/>
  <c r="K157" i="8"/>
  <c r="K219" i="8"/>
  <c r="E221" i="8"/>
  <c r="K172" i="8"/>
  <c r="J62" i="8"/>
  <c r="J193" i="8" s="1"/>
  <c r="J219" i="8"/>
  <c r="J216" i="8" s="1"/>
  <c r="J104" i="8"/>
  <c r="K142" i="8"/>
  <c r="K327" i="8"/>
  <c r="J213" i="8"/>
  <c r="K213" i="8"/>
  <c r="E152" i="8"/>
  <c r="K104" i="8"/>
  <c r="E48" i="8"/>
  <c r="E43" i="8"/>
  <c r="E40" i="8"/>
  <c r="E37" i="8"/>
  <c r="K31" i="8"/>
  <c r="J31" i="8"/>
  <c r="K22" i="8"/>
  <c r="J22" i="8"/>
  <c r="J7" i="8"/>
  <c r="K7" i="8"/>
  <c r="F98" i="8"/>
  <c r="F217" i="8"/>
  <c r="F211" i="8" s="1"/>
  <c r="F259" i="8" s="1"/>
  <c r="F225" i="8"/>
  <c r="F55" i="8"/>
  <c r="L149" i="6"/>
  <c r="L148" i="6"/>
  <c r="H259" i="8" l="1"/>
  <c r="H210" i="8"/>
  <c r="E98" i="8"/>
  <c r="E97" i="8" s="1"/>
  <c r="F97" i="8"/>
  <c r="J258" i="8"/>
  <c r="K330" i="8"/>
  <c r="K334" i="8" s="1"/>
  <c r="J327" i="8"/>
  <c r="E219" i="8"/>
  <c r="K216" i="8"/>
  <c r="J46" i="8"/>
  <c r="K54" i="8"/>
  <c r="G63" i="8"/>
  <c r="H63" i="8"/>
  <c r="I63" i="8"/>
  <c r="F63" i="8"/>
  <c r="G32" i="8"/>
  <c r="H32" i="8"/>
  <c r="I32" i="8"/>
  <c r="G33" i="8"/>
  <c r="H33" i="8"/>
  <c r="I33" i="8"/>
  <c r="F33" i="8"/>
  <c r="F32" i="8"/>
  <c r="G23" i="8"/>
  <c r="H23" i="8"/>
  <c r="I23" i="8"/>
  <c r="G24" i="8"/>
  <c r="H24" i="8"/>
  <c r="I24" i="8"/>
  <c r="F24" i="8"/>
  <c r="F23" i="8"/>
  <c r="G8" i="8"/>
  <c r="H8" i="8"/>
  <c r="I8" i="8"/>
  <c r="G9" i="8"/>
  <c r="H9" i="8"/>
  <c r="I9" i="8"/>
  <c r="F9" i="8"/>
  <c r="F8" i="8"/>
  <c r="I37" i="8"/>
  <c r="H37" i="8"/>
  <c r="G37" i="8"/>
  <c r="F37" i="8"/>
  <c r="E16" i="8"/>
  <c r="I16" i="8"/>
  <c r="H16" i="8"/>
  <c r="G16" i="8"/>
  <c r="F16" i="8"/>
  <c r="I43" i="8"/>
  <c r="H43" i="8"/>
  <c r="G43" i="8"/>
  <c r="F43" i="8"/>
  <c r="I13" i="8"/>
  <c r="H13" i="8"/>
  <c r="G13" i="8"/>
  <c r="F13" i="8"/>
  <c r="I28" i="8"/>
  <c r="H28" i="8"/>
  <c r="G28" i="8"/>
  <c r="F28" i="8"/>
  <c r="K345" i="8" l="1"/>
  <c r="I61" i="8"/>
  <c r="F61" i="8"/>
  <c r="H61" i="8"/>
  <c r="G61" i="8"/>
  <c r="J326" i="8"/>
  <c r="J325" i="8" s="1"/>
  <c r="J330" i="8"/>
  <c r="J334" i="8" s="1"/>
  <c r="E9" i="8"/>
  <c r="E55" i="8"/>
  <c r="E54" i="8" s="1"/>
  <c r="E47" i="8"/>
  <c r="K46" i="8"/>
  <c r="J54" i="8"/>
  <c r="E8" i="8"/>
  <c r="I62" i="8"/>
  <c r="E23" i="8"/>
  <c r="E24" i="8"/>
  <c r="E32" i="8"/>
  <c r="E33" i="8"/>
  <c r="G62" i="8"/>
  <c r="F62" i="8"/>
  <c r="H62" i="8"/>
  <c r="F7" i="8"/>
  <c r="G7" i="8"/>
  <c r="I7" i="8"/>
  <c r="H7" i="8"/>
  <c r="E13" i="8"/>
  <c r="E28" i="8"/>
  <c r="G272" i="8"/>
  <c r="G323" i="8"/>
  <c r="H323" i="8"/>
  <c r="I323" i="8"/>
  <c r="F323" i="8"/>
  <c r="J345" i="8" l="1"/>
  <c r="E272" i="8"/>
  <c r="E298" i="8" s="1"/>
  <c r="G298" i="8"/>
  <c r="J60" i="8"/>
  <c r="K60" i="8"/>
  <c r="E61" i="8"/>
  <c r="E62" i="8"/>
  <c r="E323" i="8"/>
  <c r="E317" i="8"/>
  <c r="E316" i="8" s="1"/>
  <c r="E7" i="8"/>
  <c r="I273" i="8"/>
  <c r="H273" i="8"/>
  <c r="G273" i="8"/>
  <c r="F273" i="8"/>
  <c r="I277" i="8"/>
  <c r="H277" i="8"/>
  <c r="G277" i="8"/>
  <c r="F277" i="8"/>
  <c r="I281" i="8"/>
  <c r="H281" i="8"/>
  <c r="G281" i="8"/>
  <c r="F281" i="8"/>
  <c r="E271" i="8" l="1"/>
  <c r="G268" i="8"/>
  <c r="H268" i="8"/>
  <c r="F268" i="8"/>
  <c r="F218" i="8"/>
  <c r="I205" i="8"/>
  <c r="H205" i="8"/>
  <c r="G205" i="8"/>
  <c r="F205" i="8"/>
  <c r="G199" i="8"/>
  <c r="H199" i="8"/>
  <c r="I199" i="8"/>
  <c r="F199" i="8"/>
  <c r="G197" i="8"/>
  <c r="H197" i="8"/>
  <c r="I197" i="8"/>
  <c r="F197" i="8"/>
  <c r="I173" i="8"/>
  <c r="H169" i="8"/>
  <c r="H173" i="8" s="1"/>
  <c r="G169" i="8"/>
  <c r="G173" i="8" s="1"/>
  <c r="F169" i="8"/>
  <c r="E268" i="8" l="1"/>
  <c r="E218" i="8"/>
  <c r="F173" i="8"/>
  <c r="E173" i="8" s="1"/>
  <c r="E169" i="8"/>
  <c r="E168" i="8" s="1"/>
  <c r="E215" i="8"/>
  <c r="E217" i="8"/>
  <c r="F213" i="8"/>
  <c r="E214" i="8"/>
  <c r="E216" i="8" l="1"/>
  <c r="E213" i="8"/>
  <c r="F155" i="8"/>
  <c r="G155" i="8"/>
  <c r="H155" i="8"/>
  <c r="G121" i="8"/>
  <c r="H121" i="8"/>
  <c r="I121" i="8"/>
  <c r="H93" i="8"/>
  <c r="G93" i="8"/>
  <c r="F94" i="8"/>
  <c r="I93" i="8"/>
  <c r="I89" i="8"/>
  <c r="H89" i="8"/>
  <c r="G89" i="8"/>
  <c r="F89" i="8"/>
  <c r="I96" i="8"/>
  <c r="I95" i="8" s="1"/>
  <c r="H96" i="8"/>
  <c r="F96" i="8"/>
  <c r="E122" i="8" l="1"/>
  <c r="E121" i="8" s="1"/>
  <c r="E96" i="8"/>
  <c r="E95" i="8" s="1"/>
  <c r="F93" i="8"/>
  <c r="E94" i="8"/>
  <c r="E93" i="8" s="1"/>
  <c r="F11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24" i="8" l="1"/>
  <c r="H324" i="8"/>
  <c r="G324" i="8"/>
  <c r="F324" i="8"/>
  <c r="I320" i="8"/>
  <c r="H320" i="8"/>
  <c r="G320" i="8"/>
  <c r="F320" i="8"/>
  <c r="I318" i="8"/>
  <c r="H318" i="8"/>
  <c r="G318" i="8"/>
  <c r="F318" i="8"/>
  <c r="I314" i="8"/>
  <c r="H314" i="8"/>
  <c r="G314" i="8"/>
  <c r="F314" i="8"/>
  <c r="I312" i="8"/>
  <c r="H312" i="8"/>
  <c r="G312" i="8"/>
  <c r="F312" i="8"/>
  <c r="I310" i="8"/>
  <c r="H310" i="8"/>
  <c r="G310" i="8"/>
  <c r="F310" i="8"/>
  <c r="I308" i="8"/>
  <c r="H308" i="8"/>
  <c r="G308" i="8"/>
  <c r="F308" i="8"/>
  <c r="I306" i="8"/>
  <c r="H306" i="8"/>
  <c r="G306" i="8"/>
  <c r="F306" i="8"/>
  <c r="I304" i="8"/>
  <c r="G304" i="8"/>
  <c r="F304" i="8"/>
  <c r="E299" i="8"/>
  <c r="E297" i="8" s="1"/>
  <c r="I295" i="8"/>
  <c r="H295" i="8"/>
  <c r="G295" i="8"/>
  <c r="F295" i="8"/>
  <c r="I293" i="8"/>
  <c r="H293" i="8"/>
  <c r="G293" i="8"/>
  <c r="F293" i="8"/>
  <c r="I291" i="8"/>
  <c r="H291" i="8"/>
  <c r="G291" i="8"/>
  <c r="F291" i="8"/>
  <c r="I289" i="8"/>
  <c r="H289" i="8"/>
  <c r="G289" i="8"/>
  <c r="F289" i="8"/>
  <c r="I287" i="8"/>
  <c r="H287" i="8"/>
  <c r="G287" i="8"/>
  <c r="F287" i="8"/>
  <c r="I285" i="8"/>
  <c r="H285" i="8"/>
  <c r="G285" i="8"/>
  <c r="F285" i="8"/>
  <c r="I283" i="8"/>
  <c r="H283" i="8"/>
  <c r="G283" i="8"/>
  <c r="F283" i="8"/>
  <c r="I279" i="8"/>
  <c r="H279" i="8"/>
  <c r="G279" i="8"/>
  <c r="F279" i="8"/>
  <c r="I271" i="8"/>
  <c r="H271" i="8"/>
  <c r="G271" i="8"/>
  <c r="F271" i="8"/>
  <c r="I269" i="8"/>
  <c r="H269" i="8"/>
  <c r="G269" i="8"/>
  <c r="F269" i="8"/>
  <c r="I265" i="8"/>
  <c r="H265" i="8"/>
  <c r="F265" i="8"/>
  <c r="I262" i="8"/>
  <c r="H262" i="8"/>
  <c r="G262" i="8"/>
  <c r="F262" i="8"/>
  <c r="G255" i="8"/>
  <c r="I219" i="8"/>
  <c r="H219" i="8"/>
  <c r="G219" i="8"/>
  <c r="F219" i="8"/>
  <c r="I201" i="8"/>
  <c r="H201" i="8"/>
  <c r="G201" i="8"/>
  <c r="F201" i="8"/>
  <c r="G187" i="8"/>
  <c r="G189" i="8" s="1"/>
  <c r="G188" i="8" s="1"/>
  <c r="F187" i="8"/>
  <c r="G186" i="8"/>
  <c r="F186" i="8"/>
  <c r="I174" i="8"/>
  <c r="H174" i="8"/>
  <c r="G174" i="8"/>
  <c r="F174" i="8"/>
  <c r="I170" i="8"/>
  <c r="H170" i="8"/>
  <c r="G170" i="8"/>
  <c r="F170" i="8"/>
  <c r="I168" i="8"/>
  <c r="H168" i="8"/>
  <c r="G168" i="8"/>
  <c r="F168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9" i="8"/>
  <c r="E158" i="8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I119" i="8"/>
  <c r="H119" i="8"/>
  <c r="G119" i="8"/>
  <c r="F119" i="8"/>
  <c r="I117" i="8"/>
  <c r="H117" i="8"/>
  <c r="G117" i="8"/>
  <c r="F117" i="8"/>
  <c r="I110" i="8"/>
  <c r="H110" i="8"/>
  <c r="G110" i="8"/>
  <c r="F110" i="8"/>
  <c r="I107" i="8"/>
  <c r="H107" i="8"/>
  <c r="G107" i="8"/>
  <c r="F107" i="8"/>
  <c r="I106" i="8"/>
  <c r="H106" i="8"/>
  <c r="G106" i="8"/>
  <c r="G114" i="8" s="1"/>
  <c r="I105" i="8"/>
  <c r="H105" i="8"/>
  <c r="G105" i="8"/>
  <c r="F115" i="8"/>
  <c r="I99" i="8"/>
  <c r="H99" i="8"/>
  <c r="G99" i="8"/>
  <c r="F99" i="8"/>
  <c r="H95" i="8"/>
  <c r="G95" i="8"/>
  <c r="F95" i="8"/>
  <c r="I91" i="8"/>
  <c r="H91" i="8"/>
  <c r="G91" i="8"/>
  <c r="F91" i="8"/>
  <c r="I85" i="8"/>
  <c r="H85" i="8"/>
  <c r="G85" i="8"/>
  <c r="F85" i="8"/>
  <c r="I82" i="8"/>
  <c r="H82" i="8"/>
  <c r="G82" i="8"/>
  <c r="F82" i="8"/>
  <c r="I81" i="8"/>
  <c r="H81" i="8"/>
  <c r="G81" i="8"/>
  <c r="F81" i="8"/>
  <c r="I79" i="8"/>
  <c r="H79" i="8"/>
  <c r="G79" i="8"/>
  <c r="F79" i="8"/>
  <c r="I77" i="8"/>
  <c r="H77" i="8"/>
  <c r="G77" i="8"/>
  <c r="F77" i="8"/>
  <c r="I75" i="8"/>
  <c r="H75" i="8"/>
  <c r="G75" i="8"/>
  <c r="F75" i="8"/>
  <c r="I73" i="8"/>
  <c r="H73" i="8"/>
  <c r="G73" i="8"/>
  <c r="F73" i="8"/>
  <c r="I71" i="8"/>
  <c r="H71" i="8"/>
  <c r="G71" i="8"/>
  <c r="F71" i="8"/>
  <c r="I69" i="8"/>
  <c r="H69" i="8"/>
  <c r="G69" i="8"/>
  <c r="F69" i="8"/>
  <c r="I67" i="8"/>
  <c r="H67" i="8"/>
  <c r="G67" i="8"/>
  <c r="F67" i="8"/>
  <c r="I65" i="8"/>
  <c r="H65" i="8"/>
  <c r="G65" i="8"/>
  <c r="F65" i="8"/>
  <c r="G194" i="8"/>
  <c r="G331" i="8" s="1"/>
  <c r="G335" i="8" s="1"/>
  <c r="G346" i="8" s="1"/>
  <c r="F194" i="8"/>
  <c r="F331" i="8" s="1"/>
  <c r="F335" i="8" s="1"/>
  <c r="F346" i="8" s="1"/>
  <c r="I54" i="8"/>
  <c r="H54" i="8"/>
  <c r="G54" i="8"/>
  <c r="F54" i="8"/>
  <c r="I50" i="8"/>
  <c r="H50" i="8"/>
  <c r="G50" i="8"/>
  <c r="F50" i="8"/>
  <c r="I46" i="8"/>
  <c r="H46" i="8"/>
  <c r="G46" i="8"/>
  <c r="F46" i="8"/>
  <c r="I40" i="8"/>
  <c r="H40" i="8"/>
  <c r="G40" i="8"/>
  <c r="F40" i="8"/>
  <c r="I34" i="8"/>
  <c r="H34" i="8"/>
  <c r="G34" i="8"/>
  <c r="F34" i="8"/>
  <c r="I31" i="8"/>
  <c r="H31" i="8"/>
  <c r="G31" i="8"/>
  <c r="F31" i="8"/>
  <c r="I25" i="8"/>
  <c r="H25" i="8"/>
  <c r="G25" i="8"/>
  <c r="F25" i="8"/>
  <c r="I22" i="8"/>
  <c r="H22" i="8"/>
  <c r="G22" i="8"/>
  <c r="F22" i="8"/>
  <c r="E19" i="8"/>
  <c r="I10" i="8"/>
  <c r="H10" i="8"/>
  <c r="F10" i="8"/>
  <c r="F189" i="8" l="1"/>
  <c r="E187" i="8"/>
  <c r="E186" i="8" s="1"/>
  <c r="I172" i="8"/>
  <c r="E82" i="8"/>
  <c r="E81" i="8" s="1"/>
  <c r="E269" i="8"/>
  <c r="E267" i="8" s="1"/>
  <c r="E318" i="8"/>
  <c r="E105" i="8"/>
  <c r="E106" i="8"/>
  <c r="I267" i="8"/>
  <c r="G267" i="8"/>
  <c r="H267" i="8"/>
  <c r="H104" i="8"/>
  <c r="I142" i="8"/>
  <c r="E25" i="8"/>
  <c r="E10" i="8"/>
  <c r="F267" i="8"/>
  <c r="G104" i="8"/>
  <c r="H60" i="8"/>
  <c r="E174" i="8"/>
  <c r="E172" i="8" s="1"/>
  <c r="E133" i="8"/>
  <c r="E144" i="8"/>
  <c r="E157" i="8"/>
  <c r="E143" i="8"/>
  <c r="F104" i="8"/>
  <c r="H142" i="8"/>
  <c r="G172" i="8"/>
  <c r="G142" i="8"/>
  <c r="F157" i="8"/>
  <c r="I216" i="8"/>
  <c r="E22" i="8"/>
  <c r="E34" i="8"/>
  <c r="F142" i="8"/>
  <c r="H157" i="8"/>
  <c r="H172" i="8"/>
  <c r="G213" i="8"/>
  <c r="I157" i="8"/>
  <c r="F216" i="8"/>
  <c r="G60" i="8"/>
  <c r="F172" i="8"/>
  <c r="F60" i="8"/>
  <c r="H194" i="8"/>
  <c r="H331" i="8" s="1"/>
  <c r="H335" i="8" s="1"/>
  <c r="I104" i="8"/>
  <c r="G157" i="8"/>
  <c r="H327" i="8"/>
  <c r="F113" i="8"/>
  <c r="E63" i="8"/>
  <c r="E60" i="8" s="1"/>
  <c r="F101" i="8"/>
  <c r="E31" i="8"/>
  <c r="I60" i="8"/>
  <c r="I194" i="8"/>
  <c r="I331" i="8" s="1"/>
  <c r="I335" i="8" s="1"/>
  <c r="I346" i="8" s="1"/>
  <c r="F193" i="8"/>
  <c r="I213" i="8"/>
  <c r="F297" i="8"/>
  <c r="G327" i="8"/>
  <c r="G216" i="8"/>
  <c r="E324" i="8"/>
  <c r="E322" i="8" s="1"/>
  <c r="E46" i="8"/>
  <c r="I327" i="8"/>
  <c r="F316" i="8"/>
  <c r="H213" i="8"/>
  <c r="L329" i="6"/>
  <c r="L265" i="6"/>
  <c r="L264" i="6"/>
  <c r="L261" i="6" s="1"/>
  <c r="L332" i="6"/>
  <c r="L323" i="6"/>
  <c r="H346" i="8" l="1"/>
  <c r="D346" i="8" s="1"/>
  <c r="F188" i="8"/>
  <c r="E189" i="8"/>
  <c r="E188" i="8" s="1"/>
  <c r="F327" i="8"/>
  <c r="E327" i="8" s="1"/>
  <c r="E260" i="8"/>
  <c r="E104" i="8"/>
  <c r="F210" i="8"/>
  <c r="I326" i="8"/>
  <c r="E212" i="8"/>
  <c r="G258" i="8"/>
  <c r="E142" i="8"/>
  <c r="L262" i="6"/>
  <c r="G101" i="8"/>
  <c r="H102" i="8"/>
  <c r="H114" i="8" s="1"/>
  <c r="G316" i="8"/>
  <c r="G115" i="8"/>
  <c r="G193" i="8" s="1"/>
  <c r="E331" i="8"/>
  <c r="E194" i="8"/>
  <c r="F124" i="8"/>
  <c r="F192" i="8" s="1"/>
  <c r="F330" i="8" l="1"/>
  <c r="F334" i="8" s="1"/>
  <c r="F345" i="8" s="1"/>
  <c r="F326" i="8"/>
  <c r="E211" i="8"/>
  <c r="E210" i="8" s="1"/>
  <c r="E259" i="8"/>
  <c r="E258" i="8" s="1"/>
  <c r="F258" i="8"/>
  <c r="G113" i="8"/>
  <c r="H115" i="8"/>
  <c r="H193" i="8" s="1"/>
  <c r="I115" i="8"/>
  <c r="I193" i="8" s="1"/>
  <c r="E103" i="8"/>
  <c r="F123" i="8"/>
  <c r="F191" i="8"/>
  <c r="G124" i="8"/>
  <c r="G192" i="8" s="1"/>
  <c r="F322" i="8"/>
  <c r="H258" i="8"/>
  <c r="H316" i="8"/>
  <c r="I316" i="8"/>
  <c r="H101" i="8"/>
  <c r="I102" i="8"/>
  <c r="L96" i="6"/>
  <c r="L93" i="6"/>
  <c r="E115" i="8" l="1"/>
  <c r="K258" i="8"/>
  <c r="K326" i="8"/>
  <c r="E193" i="8"/>
  <c r="I330" i="8"/>
  <c r="I334" i="8" s="1"/>
  <c r="I114" i="8"/>
  <c r="J102" i="8"/>
  <c r="J114" i="8" s="1"/>
  <c r="J192" i="8" s="1"/>
  <c r="I258" i="8"/>
  <c r="H113" i="8"/>
  <c r="I297" i="8"/>
  <c r="G330" i="8"/>
  <c r="G334" i="8" s="1"/>
  <c r="G345" i="8" s="1"/>
  <c r="G123" i="8"/>
  <c r="G191" i="8"/>
  <c r="G326" i="8"/>
  <c r="G322" i="8"/>
  <c r="I101" i="8"/>
  <c r="E102" i="8"/>
  <c r="E101" i="8" s="1"/>
  <c r="H297" i="8"/>
  <c r="H124" i="8"/>
  <c r="H192" i="8" s="1"/>
  <c r="G297" i="8"/>
  <c r="F329" i="8"/>
  <c r="F333" i="8" s="1"/>
  <c r="F325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I345" i="8" l="1"/>
  <c r="F332" i="8"/>
  <c r="F344" i="8"/>
  <c r="F343" i="8" s="1"/>
  <c r="I113" i="8"/>
  <c r="F328" i="8"/>
  <c r="K325" i="8"/>
  <c r="J113" i="8"/>
  <c r="H330" i="8"/>
  <c r="K102" i="8"/>
  <c r="J101" i="8"/>
  <c r="H326" i="8"/>
  <c r="E326" i="8" s="1"/>
  <c r="E325" i="8" s="1"/>
  <c r="H322" i="8"/>
  <c r="G329" i="8"/>
  <c r="G325" i="8"/>
  <c r="H123" i="8"/>
  <c r="I124" i="8"/>
  <c r="E124" i="8" s="1"/>
  <c r="E123" i="8" s="1"/>
  <c r="I322" i="8"/>
  <c r="L102" i="6"/>
  <c r="E95" i="6"/>
  <c r="K262" i="6"/>
  <c r="E89" i="6"/>
  <c r="E86" i="6"/>
  <c r="L92" i="6"/>
  <c r="E92" i="6" s="1"/>
  <c r="E330" i="8" l="1"/>
  <c r="H334" i="8"/>
  <c r="H345" i="8" s="1"/>
  <c r="D345" i="8" s="1"/>
  <c r="G328" i="8"/>
  <c r="G333" i="8"/>
  <c r="I192" i="8"/>
  <c r="J191" i="8"/>
  <c r="J329" i="8"/>
  <c r="K101" i="8"/>
  <c r="K114" i="8"/>
  <c r="H329" i="8"/>
  <c r="H333" i="8" s="1"/>
  <c r="H344" i="8" s="1"/>
  <c r="H343" i="8" s="1"/>
  <c r="H325" i="8"/>
  <c r="I325" i="8"/>
  <c r="I123" i="8"/>
  <c r="H191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G332" i="8" l="1"/>
  <c r="G344" i="8"/>
  <c r="G343" i="8"/>
  <c r="H332" i="8"/>
  <c r="J328" i="8"/>
  <c r="J333" i="8"/>
  <c r="E114" i="8"/>
  <c r="E113" i="8" s="1"/>
  <c r="K192" i="8"/>
  <c r="I191" i="8"/>
  <c r="K113" i="8"/>
  <c r="H328" i="8"/>
  <c r="I329" i="8"/>
  <c r="E156" i="6"/>
  <c r="L254" i="6"/>
  <c r="K254" i="6"/>
  <c r="K128" i="6"/>
  <c r="K142" i="6"/>
  <c r="J332" i="8" l="1"/>
  <c r="J344" i="8"/>
  <c r="J343" i="8" s="1"/>
  <c r="I328" i="8"/>
  <c r="I333" i="8"/>
  <c r="K191" i="8"/>
  <c r="K329" i="8"/>
  <c r="E192" i="8"/>
  <c r="E191" i="8" s="1"/>
  <c r="K198" i="6"/>
  <c r="I332" i="8" l="1"/>
  <c r="I344" i="8"/>
  <c r="K328" i="8"/>
  <c r="K333" i="8"/>
  <c r="E329" i="8"/>
  <c r="E328" i="8" s="1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K332" i="8" l="1"/>
  <c r="K344" i="8"/>
  <c r="K343" i="8" s="1"/>
  <c r="I343" i="8"/>
  <c r="D344" i="8"/>
  <c r="D343" i="8" s="1"/>
  <c r="E335" i="6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35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34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33" i="8" s="1"/>
  <c r="E332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<sst xmlns="http://schemas.openxmlformats.org/spreadsheetml/2006/main" count="2734" uniqueCount="711">
  <si>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</si>
  <si>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</si>
  <si>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</si>
  <si>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</si>
  <si>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</si>
  <si>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</si>
  <si>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</si>
  <si>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</si>
  <si>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</si>
  <si>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</si>
  <si>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</si>
  <si>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</si>
  <si>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</si>
  <si>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</si>
  <si>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</si>
  <si>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</si>
  <si>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</si>
  <si>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</si>
  <si>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</si>
  <si>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</si>
  <si>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</si>
  <si>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</si>
  <si>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</si>
  <si>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</si>
  <si>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</si>
  <si>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</si>
  <si>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</si>
  <si>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</si>
  <si>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</si>
  <si>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</si>
  <si>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</si>
  <si>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</si>
  <si>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</si>
  <si>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</si>
  <si>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</si>
  <si>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</si>
  <si>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</si>
  <si>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</si>
  <si>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</si>
  <si>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</si>
  <si>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</si>
  <si>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</si>
  <si>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</si>
  <si>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</si>
  <si>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</si>
  <si>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</si>
  <si>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</si>
  <si>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</si>
  <si>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</si>
  <si>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</si>
  <si>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</si>
  <si>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</si>
  <si>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</si>
  <si>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</si>
  <si>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</si>
  <si>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</si>
  <si>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</si>
  <si>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</si>
  <si>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</si>
  <si>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</si>
  <si>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</si>
  <si>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</si>
  <si>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</si>
  <si>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</si>
  <si>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</si>
  <si>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</si>
  <si>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</si>
  <si>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</si>
  <si>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</si>
  <si>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</si>
  <si>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</si>
  <si>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</si>
  <si>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</si>
  <si>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</si>
  <si>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</si>
  <si>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</si>
  <si>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</si>
  <si>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</si>
  <si>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</si>
  <si>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</si>
  <si>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</si>
  <si>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</si>
  <si>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</si>
  <si>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</si>
  <si>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</si>
  <si>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</si>
  <si>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</si>
  <si>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</si>
  <si>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</si>
  <si>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</si>
  <si>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</si>
  <si>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</si>
  <si>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</si>
  <si>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</si>
  <si>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</si>
  <si>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</si>
  <si>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</si>
  <si>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</si>
  <si>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</si>
  <si>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</si>
  <si>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</si>
  <si>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</si>
  <si>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</si>
  <si>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</si>
  <si>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</si>
  <si>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</si>
  <si>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</si>
  <si>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</si>
  <si>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</si>
  <si>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</si>
  <si>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</si>
  <si>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</si>
  <si>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</si>
  <si>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</si>
  <si>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</si>
  <si>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</si>
  <si>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</si>
  <si>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</si>
  <si>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</si>
  <si>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</si>
  <si>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</si>
  <si>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</si>
  <si>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</si>
  <si>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</si>
  <si>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</si>
  <si>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</si>
  <si>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</si>
  <si>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</si>
  <si>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</si>
  <si>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</si>
  <si>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</si>
  <si>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</si>
  <si>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</si>
  <si>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</si>
  <si>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</si>
  <si>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</si>
  <si>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</si>
  <si>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</si>
  <si>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</si>
  <si>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</si>
  <si>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</si>
  <si>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</si>
  <si>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</si>
  <si>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</si>
  <si>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</si>
  <si>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</si>
  <si>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</si>
  <si>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</si>
  <si>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</si>
  <si>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</si>
  <si>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</si>
  <si>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</si>
  <si>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</si>
  <si>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</si>
  <si>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</si>
  <si>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</si>
  <si>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</si>
  <si>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</si>
  <si>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</si>
  <si>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</si>
  <si>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</si>
  <si>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</si>
  <si>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</si>
  <si>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</si>
  <si>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</si>
  <si>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</si>
  <si>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</si>
  <si>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</si>
  <si>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</si>
  <si>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</si>
  <si>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</si>
  <si>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</si>
  <si>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</si>
  <si>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</si>
  <si>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</si>
  <si>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</si>
  <si>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</si>
  <si>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</si>
  <si>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</si>
  <si>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</si>
  <si>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</si>
  <si>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</si>
  <si>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</si>
  <si>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</si>
  <si>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</si>
  <si>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</si>
  <si>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</si>
  <si>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</si>
  <si>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</si>
  <si>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</si>
  <si>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</si>
  <si>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</si>
  <si>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</si>
  <si>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</si>
  <si>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</si>
  <si>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</si>
  <si>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</si>
  <si>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</si>
  <si>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</si>
  <si>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</si>
  <si>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</si>
  <si>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</si>
  <si>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</si>
  <si>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</si>
  <si>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</si>
  <si>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</si>
  <si>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</si>
  <si>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</si>
  <si>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</si>
  <si>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</si>
  <si>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</si>
  <si>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</si>
  <si>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</si>
  <si>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</si>
  <si>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</si>
  <si>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</si>
  <si>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</si>
  <si>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</si>
  <si>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</si>
  <si>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</si>
  <si>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</si>
  <si>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</si>
  <si>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</si>
  <si>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</si>
  <si>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</si>
  <si>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</si>
  <si>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</si>
  <si>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</si>
  <si>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</si>
  <si>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</si>
  <si>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</si>
  <si>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</si>
  <si>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</si>
  <si>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</si>
  <si>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</si>
  <si>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</si>
  <si>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</si>
  <si>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</si>
  <si>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</si>
  <si>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</si>
  <si>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</si>
  <si>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</si>
  <si>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</si>
  <si>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</si>
  <si>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</si>
  <si>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</si>
  <si>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</si>
  <si>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</si>
  <si>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</si>
  <si>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</si>
  <si>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</si>
  <si>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</si>
  <si>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</si>
  <si>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</si>
  <si>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</si>
  <si>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</si>
  <si>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</si>
  <si>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</si>
  <si>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</si>
  <si>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</si>
  <si>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</si>
  <si>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</si>
  <si>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</si>
  <si>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</si>
  <si>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</si>
  <si>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</si>
  <si>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</si>
  <si>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</si>
  <si>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</si>
  <si>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</si>
  <si>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</si>
  <si>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</si>
  <si>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</si>
  <si>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</si>
  <si>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</si>
  <si>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</si>
  <si>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</si>
  <si>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</si>
  <si>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</si>
  <si>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</si>
  <si>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</si>
  <si>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</si>
  <si>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</si>
  <si>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</si>
  <si>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</si>
  <si>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</si>
  <si>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</si>
  <si>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</si>
  <si>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</si>
  <si>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</si>
  <si>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</si>
  <si>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</si>
  <si>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</si>
  <si>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</si>
  <si>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</si>
  <si>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</si>
  <si>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</si>
  <si>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</si>
  <si>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</si>
  <si>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</si>
  <si>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</si>
  <si>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</si>
  <si>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</si>
  <si>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</si>
  <si>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</si>
  <si>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</si>
  <si>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</si>
  <si>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</si>
  <si>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</si>
  <si>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</si>
  <si>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</si>
  <si>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</si>
  <si>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</si>
  <si>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</si>
  <si>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</si>
  <si>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</si>
  <si>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</si>
  <si>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</si>
  <si>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</si>
  <si>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</si>
  <si>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</si>
  <si>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</si>
  <si>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</si>
  <si>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</si>
  <si>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</si>
  <si>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</si>
  <si>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</si>
  <si>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</si>
  <si>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</si>
  <si>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</si>
  <si>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</si>
  <si>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</si>
  <si>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</si>
  <si>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</si>
  <si>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</si>
  <si>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</si>
  <si>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</si>
  <si>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</si>
  <si>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</si>
  <si>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</si>
  <si>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</si>
  <si>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</si>
  <si>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</si>
  <si>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</si>
  <si>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</si>
  <si>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</si>
  <si>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</si>
  <si>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</si>
  <si>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</si>
  <si>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</si>
  <si>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</si>
  <si>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</si>
  <si>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</si>
  <si>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</si>
  <si>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</si>
  <si>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</si>
  <si>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</si>
  <si>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</si>
  <si>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</si>
  <si>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</si>
  <si>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</si>
  <si>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</si>
  <si>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</si>
  <si>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</si>
  <si>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</si>
  <si>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</si>
  <si>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</si>
  <si>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</si>
  <si>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</si>
  <si>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</si>
  <si>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</si>
  <si>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</si>
  <si>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</si>
  <si>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</si>
  <si>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</si>
  <si>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</si>
  <si>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</si>
  <si>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</si>
  <si>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</si>
  <si>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</si>
  <si>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</si>
  <si>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</si>
  <si>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</si>
  <si>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</si>
  <si>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</si>
  <si>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</si>
  <si>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</si>
  <si>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</si>
  <si>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</si>
  <si>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</si>
  <si>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</si>
  <si>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</si>
  <si>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</si>
  <si>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</si>
  <si>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</si>
  <si>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</si>
  <si>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</si>
  <si>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</si>
  <si>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</si>
  <si>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</si>
  <si>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</si>
  <si>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</si>
  <si>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</si>
  <si>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</si>
  <si>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</si>
  <si>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</si>
  <si>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</si>
  <si>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</si>
  <si>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</si>
  <si>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</si>
  <si>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</si>
  <si>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</si>
  <si>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</si>
  <si>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</si>
  <si>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</si>
  <si>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</si>
  <si>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</si>
  <si>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</si>
  <si>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</si>
  <si>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</si>
  <si>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</si>
  <si>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</si>
  <si>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</si>
  <si>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</si>
  <si>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</si>
  <si>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</si>
  <si>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</si>
  <si>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</si>
  <si>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</si>
  <si>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</si>
  <si>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</si>
  <si>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</si>
  <si>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</si>
  <si>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</si>
  <si>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</si>
  <si>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</si>
  <si>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</si>
  <si>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</si>
  <si>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</si>
  <si>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</si>
  <si>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</si>
  <si>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</si>
  <si>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</si>
  <si>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</si>
  <si>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</si>
  <si>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</si>
  <si>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</si>
  <si>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</si>
  <si>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</si>
  <si>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</si>
  <si>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</si>
  <si>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</si>
  <si>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</si>
  <si>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</si>
  <si>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</si>
  <si>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</si>
  <si>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</si>
  <si>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</si>
  <si>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</si>
  <si>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</si>
  <si>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</si>
  <si>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</si>
  <si>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</si>
  <si>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</si>
  <si>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</si>
  <si>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</si>
  <si>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</si>
  <si>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</si>
  <si>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</si>
  <si>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</si>
  <si>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</si>
  <si>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</si>
  <si>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</si>
  <si>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</si>
  <si>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</si>
  <si>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</si>
  <si>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</si>
  <si>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</si>
  <si>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</si>
  <si>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</si>
  <si>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</si>
  <si>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</si>
  <si>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</si>
  <si>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</si>
  <si>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</si>
  <si>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</si>
  <si>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</si>
  <si>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</si>
  <si>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</si>
  <si>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</si>
  <si>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</si>
  <si>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</si>
  <si>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</si>
  <si>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</si>
  <si>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</si>
  <si>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Создвние школьного пресс-центра при МБОУ СОШ № 2 пгт. Ноглики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</si>
  <si>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</si>
  <si>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</si>
  <si>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</si>
  <si>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</si>
  <si>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</si>
  <si>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</si>
  <si>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</si>
  <si>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</si>
  <si>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</si>
  <si>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</si>
  <si>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</si>
  <si>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</si>
  <si>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</si>
  <si>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</si>
  <si>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</si>
  <si>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</si>
  <si>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</si>
  <si>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</si>
  <si>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</si>
  <si>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</si>
  <si>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</si>
  <si>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</si>
  <si>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</si>
  <si>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</si>
  <si>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</si>
  <si>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</si>
  <si>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</si>
  <si>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</si>
  <si>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</si>
  <si>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</si>
  <si>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</si>
  <si>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</si>
  <si>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</si>
  <si>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</si>
  <si>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</si>
  <si>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школьного пресс-центра при МБОУ СОШ № 2 пгт. Ноглики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</si>
  <si>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</si>
  <si>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</si>
  <si>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</si>
  <si>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</si>
  <si>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</si>
  <si>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</si>
  <si>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</si>
  <si>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</si>
  <si>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</si>
  <si>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</si>
  <si>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Департамент социальной политики, ОКСМиСП, ТиКМНС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</si>
  <si>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</si>
  <si>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</si>
  <si>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</si>
  <si>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</si>
  <si>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</si>
  <si>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</si>
  <si>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</si>
  <si>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</si>
  <si>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</si>
  <si>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</si>
  <si>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</si>
  <si>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</si>
  <si>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</si>
  <si>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</si>
  <si>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</si>
  <si>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</si>
  <si>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</si>
  <si>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</si>
  <si>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</si>
  <si>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</si>
  <si>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</si>
  <si>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</si>
  <si>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</si>
  <si>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</si>
  <si>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</si>
  <si>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</si>
  <si>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 xml:space="preserve">ПРИЛОЖЕНИЕ 1
к постановлению администрации 
муниципального образования
«Городской округ Ногликский» 
от          2023 года № </t>
  </si>
  <si>
    <t>Базовый год (факт)</t>
  </si>
  <si>
    <t>№ п/п</t>
  </si>
  <si>
    <t>Организация посещения СК «Арена» и МБУ ДО «СШ» пгт. Ноглики детьми из семей находящихся в трудной жизненной ситуации</t>
  </si>
  <si>
    <t>МБУ ДО «СШ» пгт. Ноглики</t>
  </si>
  <si>
    <t>Обустройство павильонов автобусных остановок в пгт Ноглики (в рамках проекта «Маршруты истории»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</si>
  <si>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</si>
  <si>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</si>
  <si>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>- газеты «Знамя труда»</t>
  </si>
  <si>
    <t>СК «Арена»</t>
  </si>
  <si>
    <t>Гомологация лыжных трасса МБУ ДО «СШ» пгт. Ноглики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</si>
  <si>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</si>
  <si>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</si>
  <si>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</si>
  <si>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</si>
  <si>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</si>
  <si>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Организаяция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</si>
  <si>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</si>
  <si>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</si>
  <si>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</si>
  <si>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</si>
  <si>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</si>
  <si>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</si>
  <si>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</si>
  <si>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</si>
  <si>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</si>
  <si>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</si>
  <si>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</si>
  <si>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</si>
  <si>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Организаяция и проведение районных, региональных, областных  спортивно-массовых мероприятий. Участие МБУ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</si>
  <si>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</si>
  <si>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</si>
  <si>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</si>
  <si>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</si>
  <si>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</si>
  <si>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</si>
  <si>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</si>
  <si>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</si>
  <si>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</si>
  <si>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</si>
  <si>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</si>
  <si>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</si>
  <si>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</si>
  <si>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</si>
  <si>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</si>
  <si>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</si>
  <si>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</si>
  <si>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</si>
  <si>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</si>
  <si>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</si>
  <si>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Проведение ежегодной операции  «Безопасный двор»</t>
  </si>
  <si>
    <t>ИТОГО  2015-2027 годы</t>
  </si>
  <si>
    <t>Обустройство школьного сквера имени Героя Советского Союза Г.П. Петрова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</si>
  <si>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II. СФЕРА МОЛОДЕЖНОЙ ПОЛИТИКИ</t>
  </si>
  <si>
    <t xml:space="preserve">ОКСМиСП, ТиКМНС,  Департамент социальной политики 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</si>
  <si>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</si>
  <si>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</si>
  <si>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</si>
  <si>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</si>
  <si>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</si>
  <si>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</si>
  <si>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</si>
  <si>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</si>
  <si>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</si>
  <si>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</si>
  <si>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</si>
  <si>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павильонов автобусных остановок в пгт Ноглики (в рамках проекта «Маршруты истории»)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</si>
  <si>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</si>
  <si>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9.1.</t>
  </si>
  <si>
    <t>Реализация программ дополнительного образования</t>
  </si>
  <si>
    <t>Обустройство школьного сквера имени Героя Советского Союза Г.П. Петрова.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</si>
  <si>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3.2.1.</t>
  </si>
  <si>
    <t xml:space="preserve">Проведение мероприятий в молодежных объединениях:                          </t>
  </si>
  <si>
    <t>Департамент социальной политики / Бюджетные учреждения</t>
  </si>
  <si>
    <t>Открытие постоянно действующего кинолектория с просмотром видеофильмов на темы пропаганды здорового образа жизни</t>
  </si>
  <si>
    <t>3. Спортивная подготовка и массовая физкультурно-спортивная работа</t>
  </si>
  <si>
    <t>1.7.9.</t>
  </si>
  <si>
    <t>1.7.10.</t>
  </si>
  <si>
    <t>1.7.11.</t>
  </si>
  <si>
    <t>1.7.12.</t>
  </si>
  <si>
    <t>Создание коворкинг-зоны на базе библиотеки МБОУ СОШ № 1 пгт. Ноглики имени Героя Советского Союза Г.П. Петрова</t>
  </si>
  <si>
    <t>Приобретение мобильного театра в МБОУ СОШ № 1 пгт. Ноглики имени Героя Советского Союза Г.П. Петрова</t>
  </si>
  <si>
    <t>Обустройство коворкинг-зоны вМБОУ СОШ № 2 пгт. Ноглики</t>
  </si>
  <si>
    <t>Создание Центра детских инициатив в МБОУ Гимназия п. Ноглики</t>
  </si>
  <si>
    <t>Создание медиакласса в МБОУ СОШ с. Ныш</t>
  </si>
  <si>
    <t>Реконструкция стадиона МБОУ СОШ № 1 пгт. Ноглики имени Героя Советского Союза Г.П. Петрова</t>
  </si>
  <si>
    <t>1.7.11</t>
  </si>
  <si>
    <t>1.7.12</t>
  </si>
  <si>
    <t>Участие во всероссийских, регинальных, областных муниципальных  соревнованиях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</si>
  <si>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</si>
  <si>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Организация и участие во  всероссийских, региональных, областных  и муниципальных соревнованиях</t>
  </si>
  <si>
    <t>Проведение независимой оценки качества оказания услуг МБУ ДО «СШ» пгт. Ноглики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</si>
  <si>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                                                                                                Оборудование учебных кабинетов в МБОУ Гимназия п. Ноглики (в рамках пректа «Перезагрузка учебных кабинетов»)</t>
  </si>
  <si>
    <t>Организация работы школьного театра в МБОУ СОШ № 2 пгт. Ноглики (в рамках проекта «Школьный театр «ДетиПРОискусство»)</t>
  </si>
  <si>
    <t>Оснащение учебных кабинетов МБОУ Гимназия п. Ноглики (в рамках проекта «Современная школа»)</t>
  </si>
  <si>
    <t>Оснащение учебных кабинетов и коридоров МБОУ СОШ с. Вал (в рамках проекта «Сельская школа: новый взгляд»)</t>
  </si>
  <si>
    <t>Приобретение мебели и оборудования для обустройства помещений МБОУ СОШ с. Вал (в рамках проекта «Сельская школа: обучение с комфортом»)</t>
  </si>
  <si>
    <t>Итого по п. 1 Развитие потенциала молодежи на территории муниципального образования Ногликский муниципалный округ Сахалинской области , поддержка молодежных инициатив</t>
  </si>
  <si>
    <t>Организация и проведение мероприятий посвященных празднованию дней Воинской Славы Российской Федерации</t>
  </si>
  <si>
    <t>День Флага Российской Федерации</t>
  </si>
  <si>
    <t>Итого по п. 9 Обеспечение деятельности МБУ ДО «СШ» пгт. Ноглики в области дополнительного образования</t>
  </si>
  <si>
    <t>9. Обеспечение деятельности МБУ ДО «СШ» пгт. Ноглики в области дополнительного образования</t>
  </si>
  <si>
    <t>Организация и проведение региональных спортивно-массовых мероприятий на территории муницпального образования Ногликский муниципальный круг Сахалинской области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</si>
  <si>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</si>
  <si>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Привлечение молодежи к труду, улучение матарериального положения</t>
  </si>
  <si>
    <t>Создание условий для организации отдыха населения, патреатического воспитания через арт объекты и объекты искусства</t>
  </si>
  <si>
    <t>День Флага Росийской Федерациии</t>
  </si>
  <si>
    <t>Организация и проведение мероприятий посвященных празднованию дней Воинской Славы Росийской Федерациии</t>
  </si>
  <si>
    <t>Знакомство молодежи с новейшей историей Российской Федерации</t>
  </si>
  <si>
    <t>ПРИЛОЖЕНИЕ 1
к постановлению администрации
муниципального образования 
Ногликский муниципальный округ                                                                                               Сахалинской области
от______ года №______   
«Приложение 2 часть 2
к муниципальной программе 
«Развитие физической культуры, 
спорта и молодежной политики 
в муниципальном образовании 
Ногликский муниципальный округ                                                                                                   Сахалинской области, 
утвержденной постановлением администрации 
муниципального образования 
«Городской округ Ногликский»
от 26.06.2015 № 430</t>
  </si>
  <si>
    <t>«Крытый корт в пгт. Ноглики» (в том числе инженерные изыскания, разработка проектной и рабочей документации, технические условия, строительство объекта)</t>
  </si>
  <si>
    <t>Внедрение в действие ВФСК «ГТО» в Ногликский муниципальный округ Сахалинской области</t>
  </si>
  <si>
    <t>Выпуск буклетов, афиш, дипломов, грамот. Изготовление атрибутики с символикой муниципального образования  Ногликский муниципальный округ Сахалинской области</t>
  </si>
  <si>
    <t>Итого по п. 8 Совершенствование правового регулирования физической культуры и спорта</t>
  </si>
  <si>
    <t>1. Развитие потенциала молодежи на территории муниципального образования  Ногликский муниципальный округ Сахалинской области, поддержка молодежных инициатив</t>
  </si>
  <si>
    <t>Поддержка развития Ресурсного центра по развитию добровольчества (волонтерства) в муницпальном образовании Ногликский муниципальный округ Сахалинской области, ежегодная церемония чествования лучших добровольцев (волонтеров)</t>
  </si>
  <si>
    <t>Организация и участие в районных, межрайонных, областных и всероссийских мероприятиях, организация и проведение акций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</si>
  <si>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  </t>
  </si>
  <si>
    <t>Поддержка местных отделений ВВПОД ЮНАРМИЯ</t>
  </si>
  <si>
    <t>Организация и проведение региональных спортивно-массовых мероприятий на территории муницпального образования Ногликский муниципальный округ Сахалинской области</t>
  </si>
  <si>
    <t>Внедрение в действие ВФСК «ГТО» в муниципальном образовании Ногликский муниципальный округ Сахалинской области</t>
  </si>
  <si>
    <t>Организация физкультурно - спортивной работы по месту жительства граждан муниципального образования  Ногликский муниципальный округ Сахалинской области</t>
  </si>
  <si>
    <t>Выпуск буклетов, афиш, дипломов, грамот. Изготовление атрибутики с символикой муницпального образования Ногликский муниципальный округ Сахалинской области</t>
  </si>
  <si>
    <t>Поддержка развития Ресурсного центра по развитию добровольчества (волонтерства) в МО Ногликский муниципальный округ Сахалинской области, ежегодная церемония чествования лучших добровольцев (волонтеров)</t>
  </si>
  <si>
    <t>3.2.8. Организация посещения СК «Арена» и МБУ ДО   «СШ» пгт. Ноглики детьми из семей находящихся в трудной жизненной ситуации</t>
  </si>
  <si>
    <t>Организация физкультурно - спортивной работы по месту жительства граждан муницпального образования Ногликский муниципальный круг Сахалинской области</t>
  </si>
  <si>
    <t>Общий объем финансирования муниципальной программы</t>
  </si>
  <si>
    <t>Общий объем фиансирования по программе 2015-2027</t>
  </si>
  <si>
    <t>Источник финансирования</t>
  </si>
  <si>
    <t>в том числе</t>
  </si>
  <si>
    <t>Итого, в том числе:</t>
  </si>
  <si>
    <t xml:space="preserve">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</si>
  <si>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Итого по п. 2 Обеспечение спортивным инвентарем и оборудованием 
МБУ ДО «СШ» пгт. Ноглики</t>
  </si>
  <si>
    <t>Администрация, ОСиА, 
СК «Арена»</t>
  </si>
  <si>
    <t>МБУ ДО «СШ» 
пгт. Ноглики, 
Департамент социальной политики</t>
  </si>
  <si>
    <t xml:space="preserve">Департамент социальной политики, МБУ ДО «СШ» пгт. Ноглики </t>
  </si>
  <si>
    <t>Сертификация лыжной базы и плавательного бассейна МБУ ДО «СШ» 
пгт. Ноглики</t>
  </si>
  <si>
    <t>Сертификация стадиона с искусственным покрытием  МБУ ДО «СШ» 
пгт. Ноглики</t>
  </si>
  <si>
    <t>МБУ ДО  «СШ» 
пгт. Ноглики</t>
  </si>
  <si>
    <t>Департамент социальной политики, 
МБОУ СОШ с. Вал</t>
  </si>
  <si>
    <t>2015-2020 годы</t>
  </si>
  <si>
    <t xml:space="preserve">ПРИЛОЖЕНИЕ 
к постановлению администрации
муниципального образования 
Ногликский муниципальный округ                                                                                                                        Сахалинской области
от 19 сентября 2025 года № 664
«Приложение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Ногликский муниципальный округ                                                                                                     Сахалинской области», 
  утвержденной постановлением админстрации 
муниципального образования 
«Городской округ Ногликский»   
  от 26.06.2015 № 430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</si>
</sst>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1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165" fontId="18" fillId="2" borderId="0" xfId="0" applyNumberFormat="1" applyFont="1" applyFill="1" applyAlignment="1">
      <alignment horizontal="right" vertical="center" wrapText="1"/>
    </xf>
    <xf numFmtId="0" fontId="5" fillId="2" borderId="0" xfId="0" applyFont="1" applyFill="1"/>
    <xf numFmtId="165" fontId="9" fillId="2" borderId="0" xfId="0" applyNumberFormat="1" applyFont="1" applyFill="1" applyAlignment="1">
      <alignment horizontal="right" vertical="center" wrapText="1"/>
    </xf>
    <xf numFmtId="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2" borderId="1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72" t="s">
        <v>510</v>
      </c>
      <c r="G1" s="72"/>
      <c r="H1" s="72"/>
      <c r="I1" s="72"/>
      <c r="J1" s="72"/>
      <c r="K1" s="72"/>
      <c r="L1" s="72"/>
    </row>
    <row r="2" spans="1:12" ht="34.5" customHeight="1" x14ac:dyDescent="0.25">
      <c r="B2" s="10"/>
      <c r="C2" s="10"/>
      <c r="D2" s="10"/>
      <c r="E2" s="10"/>
      <c r="F2" s="72"/>
      <c r="G2" s="72"/>
      <c r="H2" s="72"/>
      <c r="I2" s="72"/>
      <c r="J2" s="72"/>
      <c r="K2" s="72"/>
      <c r="L2" s="72"/>
    </row>
    <row r="3" spans="1:12" ht="20.25" customHeight="1" x14ac:dyDescent="0.25">
      <c r="B3" s="10"/>
      <c r="C3" s="10"/>
      <c r="D3" s="10"/>
      <c r="E3" s="10"/>
      <c r="F3" s="72"/>
      <c r="G3" s="72"/>
      <c r="H3" s="72"/>
      <c r="I3" s="72"/>
      <c r="J3" s="72"/>
      <c r="K3" s="72"/>
      <c r="L3" s="72"/>
    </row>
    <row r="4" spans="1:12" ht="150.75" customHeight="1" x14ac:dyDescent="0.25">
      <c r="B4" s="10"/>
      <c r="C4" s="10"/>
      <c r="D4" s="10"/>
      <c r="E4" s="10"/>
      <c r="F4" s="72"/>
      <c r="G4" s="72"/>
      <c r="H4" s="72"/>
      <c r="I4" s="72"/>
      <c r="J4" s="72"/>
      <c r="K4" s="72"/>
      <c r="L4" s="72"/>
    </row>
    <row r="5" spans="1:12" ht="48" customHeight="1" x14ac:dyDescent="0.25">
      <c r="A5" s="114" t="s">
        <v>483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27.75" customHeight="1" x14ac:dyDescent="0.25">
      <c r="A6" s="103" t="s">
        <v>350</v>
      </c>
      <c r="B6" s="103" t="s">
        <v>12</v>
      </c>
      <c r="C6" s="103" t="s">
        <v>13</v>
      </c>
      <c r="D6" s="103" t="s">
        <v>14</v>
      </c>
      <c r="E6" s="103"/>
      <c r="F6" s="103"/>
      <c r="G6" s="103"/>
      <c r="H6" s="103"/>
      <c r="I6" s="103"/>
      <c r="J6" s="103"/>
      <c r="K6" s="103"/>
      <c r="L6" s="103"/>
    </row>
    <row r="7" spans="1:12" ht="47.25" x14ac:dyDescent="0.25">
      <c r="A7" s="103"/>
      <c r="B7" s="103"/>
      <c r="C7" s="103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104" t="s">
        <v>482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 ht="17.100000000000001" customHeight="1" x14ac:dyDescent="0.25">
      <c r="A9" s="104" t="s">
        <v>20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 ht="17.100000000000001" customHeight="1" x14ac:dyDescent="0.25">
      <c r="A10" s="81" t="s">
        <v>351</v>
      </c>
      <c r="B10" s="82" t="s">
        <v>471</v>
      </c>
      <c r="C10" s="83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81"/>
      <c r="B11" s="82"/>
      <c r="C11" s="83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81"/>
      <c r="B12" s="82"/>
      <c r="C12" s="83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81" t="s">
        <v>352</v>
      </c>
      <c r="B13" s="82" t="s">
        <v>457</v>
      </c>
      <c r="C13" s="83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81"/>
      <c r="B14" s="82"/>
      <c r="C14" s="83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81"/>
      <c r="B15" s="82"/>
      <c r="C15" s="83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81" t="s">
        <v>353</v>
      </c>
      <c r="B16" s="82" t="s">
        <v>458</v>
      </c>
      <c r="C16" s="83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81"/>
      <c r="B17" s="82"/>
      <c r="C17" s="83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81"/>
      <c r="B18" s="82"/>
      <c r="C18" s="83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81" t="s">
        <v>22</v>
      </c>
      <c r="B19" s="82" t="s">
        <v>459</v>
      </c>
      <c r="C19" s="83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81"/>
      <c r="B20" s="82"/>
      <c r="C20" s="83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81"/>
      <c r="B21" s="82"/>
      <c r="C21" s="83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81" t="s">
        <v>24</v>
      </c>
      <c r="B22" s="82" t="s">
        <v>25</v>
      </c>
      <c r="C22" s="83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81"/>
      <c r="B23" s="82"/>
      <c r="C23" s="83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81"/>
      <c r="B24" s="82"/>
      <c r="C24" s="83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81" t="s">
        <v>26</v>
      </c>
      <c r="B25" s="82" t="s">
        <v>485</v>
      </c>
      <c r="C25" s="83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81"/>
      <c r="B26" s="82"/>
      <c r="C26" s="83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81"/>
      <c r="B27" s="82"/>
      <c r="C27" s="83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81" t="s">
        <v>27</v>
      </c>
      <c r="B28" s="82" t="s">
        <v>28</v>
      </c>
      <c r="C28" s="83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81"/>
      <c r="B29" s="82"/>
      <c r="C29" s="83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81"/>
      <c r="B30" s="82"/>
      <c r="C30" s="83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81" t="s">
        <v>354</v>
      </c>
      <c r="B31" s="82" t="s">
        <v>210</v>
      </c>
      <c r="C31" s="83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81"/>
      <c r="B32" s="82"/>
      <c r="C32" s="83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81"/>
      <c r="B33" s="82"/>
      <c r="C33" s="83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81" t="s">
        <v>31</v>
      </c>
      <c r="B34" s="82" t="s">
        <v>33</v>
      </c>
      <c r="C34" s="83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81"/>
      <c r="B35" s="82"/>
      <c r="C35" s="83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81"/>
      <c r="B36" s="82"/>
      <c r="C36" s="83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81" t="s">
        <v>32</v>
      </c>
      <c r="B37" s="82" t="s">
        <v>37</v>
      </c>
      <c r="C37" s="83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81"/>
      <c r="B38" s="82"/>
      <c r="C38" s="83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81"/>
      <c r="B39" s="82"/>
      <c r="C39" s="83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81" t="s">
        <v>35</v>
      </c>
      <c r="B40" s="82" t="s">
        <v>486</v>
      </c>
      <c r="C40" s="83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81"/>
      <c r="B41" s="82"/>
      <c r="C41" s="83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81"/>
      <c r="B42" s="82"/>
      <c r="C42" s="83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81"/>
      <c r="B43" s="82"/>
      <c r="C43" s="83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81" t="s">
        <v>36</v>
      </c>
      <c r="B44" s="82" t="s">
        <v>474</v>
      </c>
      <c r="C44" s="83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81"/>
      <c r="B45" s="82"/>
      <c r="C45" s="83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81"/>
      <c r="B46" s="82"/>
      <c r="C46" s="83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81" t="s">
        <v>38</v>
      </c>
      <c r="B47" s="82" t="s">
        <v>42</v>
      </c>
      <c r="C47" s="83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81"/>
      <c r="B48" s="82"/>
      <c r="C48" s="83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81"/>
      <c r="B49" s="82"/>
      <c r="C49" s="83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81" t="s">
        <v>40</v>
      </c>
      <c r="B50" s="82" t="s">
        <v>332</v>
      </c>
      <c r="C50" s="83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81"/>
      <c r="B51" s="82"/>
      <c r="C51" s="83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81"/>
      <c r="B52" s="82"/>
      <c r="C52" s="83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81" t="s">
        <v>41</v>
      </c>
      <c r="B53" s="82" t="s">
        <v>461</v>
      </c>
      <c r="C53" s="83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81"/>
      <c r="B54" s="82"/>
      <c r="C54" s="83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81"/>
      <c r="B55" s="82"/>
      <c r="C55" s="83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81" t="s">
        <v>43</v>
      </c>
      <c r="B56" s="82" t="s">
        <v>462</v>
      </c>
      <c r="C56" s="83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81"/>
      <c r="B57" s="82"/>
      <c r="C57" s="83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81"/>
      <c r="B58" s="82"/>
      <c r="C58" s="83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73" t="s">
        <v>44</v>
      </c>
      <c r="B59" s="90" t="s">
        <v>206</v>
      </c>
      <c r="C59" s="76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74"/>
      <c r="B60" s="91"/>
      <c r="C60" s="77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74"/>
      <c r="B61" s="91"/>
      <c r="C61" s="77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75"/>
      <c r="B62" s="92"/>
      <c r="C62" s="78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81" t="s">
        <v>245</v>
      </c>
      <c r="B63" s="82" t="s">
        <v>205</v>
      </c>
      <c r="C63" s="76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81"/>
      <c r="B64" s="82"/>
      <c r="C64" s="77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81"/>
      <c r="B65" s="82"/>
      <c r="C65" s="77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81"/>
      <c r="B66" s="82"/>
      <c r="C66" s="78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81" t="s">
        <v>46</v>
      </c>
      <c r="B67" s="82" t="s">
        <v>47</v>
      </c>
      <c r="C67" s="83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81"/>
      <c r="B68" s="82"/>
      <c r="C68" s="83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81"/>
      <c r="B69" s="82"/>
      <c r="C69" s="83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81" t="s">
        <v>247</v>
      </c>
      <c r="B70" s="82" t="s">
        <v>475</v>
      </c>
      <c r="C70" s="83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81"/>
      <c r="B71" s="82"/>
      <c r="C71" s="83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81"/>
      <c r="B72" s="82"/>
      <c r="C72" s="83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81" t="s">
        <v>249</v>
      </c>
      <c r="B73" s="82" t="s">
        <v>488</v>
      </c>
      <c r="C73" s="83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81"/>
      <c r="B74" s="82"/>
      <c r="C74" s="83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81"/>
      <c r="B75" s="82"/>
      <c r="C75" s="83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81"/>
      <c r="B76" s="82"/>
      <c r="C76" s="83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81" t="s">
        <v>251</v>
      </c>
      <c r="B77" s="82" t="s">
        <v>355</v>
      </c>
      <c r="C77" s="83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81"/>
      <c r="B78" s="82"/>
      <c r="C78" s="83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81"/>
      <c r="B79" s="82"/>
      <c r="C79" s="83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81" t="s">
        <v>49</v>
      </c>
      <c r="B80" s="82" t="s">
        <v>51</v>
      </c>
      <c r="C80" s="83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81"/>
      <c r="B81" s="82"/>
      <c r="C81" s="83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81"/>
      <c r="B82" s="82"/>
      <c r="C82" s="83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81" t="s">
        <v>212</v>
      </c>
      <c r="B83" s="82" t="s">
        <v>213</v>
      </c>
      <c r="C83" s="83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81"/>
      <c r="B84" s="82"/>
      <c r="C84" s="83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81"/>
      <c r="B85" s="82"/>
      <c r="C85" s="83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81" t="s">
        <v>441</v>
      </c>
      <c r="B86" s="82" t="s">
        <v>442</v>
      </c>
      <c r="C86" s="83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81"/>
      <c r="B87" s="82"/>
      <c r="C87" s="83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81"/>
      <c r="B88" s="82"/>
      <c r="C88" s="83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81" t="s">
        <v>443</v>
      </c>
      <c r="B89" s="82" t="s">
        <v>444</v>
      </c>
      <c r="C89" s="83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81"/>
      <c r="B90" s="82"/>
      <c r="C90" s="83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81"/>
      <c r="B91" s="82"/>
      <c r="C91" s="83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81" t="s">
        <v>445</v>
      </c>
      <c r="B92" s="82" t="s">
        <v>447</v>
      </c>
      <c r="C92" s="83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81"/>
      <c r="B93" s="82"/>
      <c r="C93" s="83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81"/>
      <c r="B94" s="82"/>
      <c r="C94" s="83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81" t="s">
        <v>446</v>
      </c>
      <c r="B95" s="82" t="s">
        <v>448</v>
      </c>
      <c r="C95" s="83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81"/>
      <c r="B96" s="82"/>
      <c r="C96" s="83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81"/>
      <c r="B97" s="82"/>
      <c r="C97" s="83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81" t="s">
        <v>470</v>
      </c>
      <c r="B98" s="79" t="s">
        <v>466</v>
      </c>
      <c r="C98" s="76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81"/>
      <c r="B99" s="80"/>
      <c r="C99" s="77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81"/>
      <c r="B100" s="80"/>
      <c r="C100" s="77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84" t="s">
        <v>365</v>
      </c>
      <c r="B101" s="85"/>
      <c r="C101" s="76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86"/>
      <c r="B102" s="87"/>
      <c r="C102" s="77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86"/>
      <c r="B103" s="87"/>
      <c r="C103" s="77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88"/>
      <c r="B104" s="89"/>
      <c r="C104" s="78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83" t="s">
        <v>336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</row>
    <row r="106" spans="1:16" ht="17.100000000000001" customHeight="1" x14ac:dyDescent="0.25">
      <c r="A106" s="81" t="s">
        <v>356</v>
      </c>
      <c r="B106" s="82" t="s">
        <v>53</v>
      </c>
      <c r="C106" s="83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81"/>
      <c r="B107" s="82"/>
      <c r="C107" s="83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81" t="s">
        <v>357</v>
      </c>
      <c r="B108" s="82" t="s">
        <v>54</v>
      </c>
      <c r="C108" s="83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81"/>
      <c r="B109" s="82"/>
      <c r="C109" s="83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81" t="s">
        <v>358</v>
      </c>
      <c r="B110" s="82" t="s">
        <v>55</v>
      </c>
      <c r="C110" s="83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81"/>
      <c r="B111" s="82"/>
      <c r="C111" s="83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81" t="s">
        <v>359</v>
      </c>
      <c r="B112" s="82" t="s">
        <v>56</v>
      </c>
      <c r="C112" s="83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81"/>
      <c r="B113" s="82"/>
      <c r="C113" s="83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81" t="s">
        <v>360</v>
      </c>
      <c r="B114" s="82" t="s">
        <v>57</v>
      </c>
      <c r="C114" s="83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81"/>
      <c r="B115" s="82"/>
      <c r="C115" s="83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81" t="s">
        <v>361</v>
      </c>
      <c r="B116" s="82" t="s">
        <v>58</v>
      </c>
      <c r="C116" s="83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81"/>
      <c r="B117" s="82"/>
      <c r="C117" s="83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81" t="s">
        <v>362</v>
      </c>
      <c r="B118" s="82" t="s">
        <v>59</v>
      </c>
      <c r="C118" s="83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81"/>
      <c r="B119" s="82"/>
      <c r="C119" s="83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81" t="s">
        <v>363</v>
      </c>
      <c r="B120" s="82" t="s">
        <v>60</v>
      </c>
      <c r="C120" s="83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81"/>
      <c r="B121" s="82"/>
      <c r="C121" s="83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84" t="s">
        <v>364</v>
      </c>
      <c r="B122" s="85"/>
      <c r="C122" s="81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86"/>
      <c r="B123" s="87"/>
      <c r="C123" s="81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88"/>
      <c r="B124" s="89"/>
      <c r="C124" s="81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83" t="s">
        <v>61</v>
      </c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</row>
    <row r="126" spans="1:15" ht="36.75" customHeight="1" x14ac:dyDescent="0.25">
      <c r="A126" s="81" t="s">
        <v>366</v>
      </c>
      <c r="B126" s="82" t="s">
        <v>62</v>
      </c>
      <c r="C126" s="83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81"/>
      <c r="B127" s="82"/>
      <c r="C127" s="83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81" t="s">
        <v>367</v>
      </c>
      <c r="B128" s="82" t="s">
        <v>434</v>
      </c>
      <c r="C128" s="83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81"/>
      <c r="B129" s="82"/>
      <c r="C129" s="83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81" t="s">
        <v>368</v>
      </c>
      <c r="B130" s="82" t="s">
        <v>64</v>
      </c>
      <c r="C130" s="83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81"/>
      <c r="B131" s="82"/>
      <c r="C131" s="83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81" t="s">
        <v>369</v>
      </c>
      <c r="B132" s="82" t="s">
        <v>66</v>
      </c>
      <c r="C132" s="83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81"/>
      <c r="B133" s="82"/>
      <c r="C133" s="83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81" t="s">
        <v>370</v>
      </c>
      <c r="B134" s="82" t="s">
        <v>67</v>
      </c>
      <c r="C134" s="83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81"/>
      <c r="B135" s="82"/>
      <c r="C135" s="83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81" t="s">
        <v>371</v>
      </c>
      <c r="B136" s="82" t="s">
        <v>68</v>
      </c>
      <c r="C136" s="83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81"/>
      <c r="B137" s="82"/>
      <c r="C137" s="83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81" t="s">
        <v>372</v>
      </c>
      <c r="B138" s="82" t="s">
        <v>69</v>
      </c>
      <c r="C138" s="83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81"/>
      <c r="B139" s="82"/>
      <c r="C139" s="83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81" t="s">
        <v>373</v>
      </c>
      <c r="B140" s="82" t="s">
        <v>476</v>
      </c>
      <c r="C140" s="83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81"/>
      <c r="B141" s="82"/>
      <c r="C141" s="83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81" t="s">
        <v>374</v>
      </c>
      <c r="B142" s="82" t="s">
        <v>70</v>
      </c>
      <c r="C142" s="83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81"/>
      <c r="B143" s="82"/>
      <c r="C143" s="83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81"/>
      <c r="B144" s="82"/>
      <c r="C144" s="83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81" t="s">
        <v>375</v>
      </c>
      <c r="B145" s="82" t="s">
        <v>71</v>
      </c>
      <c r="C145" s="83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83"/>
      <c r="B146" s="82"/>
      <c r="C146" s="83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73" t="s">
        <v>259</v>
      </c>
      <c r="B147" s="90" t="s">
        <v>196</v>
      </c>
      <c r="C147" s="76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74"/>
      <c r="B148" s="91"/>
      <c r="C148" s="77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74"/>
      <c r="B149" s="91"/>
      <c r="C149" s="78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74"/>
      <c r="B150" s="91"/>
      <c r="C150" s="76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74"/>
      <c r="B151" s="91"/>
      <c r="C151" s="77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74"/>
      <c r="B152" s="91"/>
      <c r="C152" s="78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74"/>
      <c r="B153" s="91"/>
      <c r="C153" s="83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74"/>
      <c r="B154" s="91"/>
      <c r="C154" s="83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75"/>
      <c r="B155" s="92"/>
      <c r="C155" s="83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81" t="s">
        <v>439</v>
      </c>
      <c r="B156" s="82" t="s">
        <v>440</v>
      </c>
      <c r="C156" s="83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83"/>
      <c r="B157" s="82"/>
      <c r="C157" s="83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97" t="s">
        <v>376</v>
      </c>
      <c r="B158" s="97"/>
      <c r="C158" s="81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97"/>
      <c r="B159" s="97"/>
      <c r="C159" s="81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97"/>
      <c r="B160" s="97"/>
      <c r="C160" s="81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83" t="s">
        <v>72</v>
      </c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</row>
    <row r="162" spans="1:12" ht="28.5" customHeight="1" x14ac:dyDescent="0.25">
      <c r="A162" s="81" t="s">
        <v>377</v>
      </c>
      <c r="B162" s="82" t="s">
        <v>73</v>
      </c>
      <c r="C162" s="83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81"/>
      <c r="B163" s="82"/>
      <c r="C163" s="83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81" t="s">
        <v>11</v>
      </c>
      <c r="B164" s="82" t="s">
        <v>489</v>
      </c>
      <c r="C164" s="83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81"/>
      <c r="B165" s="82"/>
      <c r="C165" s="83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81" t="s">
        <v>140</v>
      </c>
      <c r="B166" s="82" t="s">
        <v>333</v>
      </c>
      <c r="C166" s="83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81"/>
      <c r="B167" s="82"/>
      <c r="C167" s="83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97" t="s">
        <v>378</v>
      </c>
      <c r="B168" s="97"/>
      <c r="C168" s="83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97"/>
      <c r="B169" s="97"/>
      <c r="C169" s="83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97"/>
      <c r="B170" s="97"/>
      <c r="C170" s="83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83" t="s">
        <v>74</v>
      </c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</row>
    <row r="172" spans="1:12" ht="17.100000000000001" customHeight="1" x14ac:dyDescent="0.25">
      <c r="A172" s="81" t="s">
        <v>379</v>
      </c>
      <c r="B172" s="82" t="s">
        <v>464</v>
      </c>
      <c r="C172" s="83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81"/>
      <c r="B173" s="82"/>
      <c r="C173" s="83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81" t="s">
        <v>380</v>
      </c>
      <c r="B174" s="82" t="s">
        <v>76</v>
      </c>
      <c r="C174" s="83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81"/>
      <c r="B175" s="82"/>
      <c r="C175" s="83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81" t="s">
        <v>381</v>
      </c>
      <c r="B176" s="82" t="s">
        <v>346</v>
      </c>
      <c r="C176" s="83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81"/>
      <c r="B177" s="82"/>
      <c r="C177" s="83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81" t="s">
        <v>77</v>
      </c>
      <c r="B178" s="82" t="s">
        <v>465</v>
      </c>
      <c r="C178" s="83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81"/>
      <c r="B179" s="82"/>
      <c r="C179" s="83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81"/>
      <c r="B180" s="82"/>
      <c r="C180" s="83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81" t="s">
        <v>382</v>
      </c>
      <c r="B181" s="82" t="s">
        <v>334</v>
      </c>
      <c r="C181" s="83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81"/>
      <c r="B182" s="82"/>
      <c r="C182" s="83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81" t="s">
        <v>383</v>
      </c>
      <c r="B183" s="82" t="s">
        <v>78</v>
      </c>
      <c r="C183" s="83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81"/>
      <c r="B184" s="82"/>
      <c r="C184" s="83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81" t="s">
        <v>384</v>
      </c>
      <c r="B185" s="82" t="s">
        <v>335</v>
      </c>
      <c r="C185" s="83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81"/>
      <c r="B186" s="82"/>
      <c r="C186" s="83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97" t="s">
        <v>385</v>
      </c>
      <c r="B187" s="97"/>
      <c r="C187" s="81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97"/>
      <c r="B188" s="97"/>
      <c r="C188" s="81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97"/>
      <c r="B189" s="97"/>
      <c r="C189" s="81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83" t="s">
        <v>79</v>
      </c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</row>
    <row r="191" spans="1:12" ht="27.75" customHeight="1" x14ac:dyDescent="0.25">
      <c r="A191" s="73" t="s">
        <v>386</v>
      </c>
      <c r="B191" s="98" t="s">
        <v>80</v>
      </c>
      <c r="C191" s="73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75"/>
      <c r="B192" s="99"/>
      <c r="C192" s="75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73" t="s">
        <v>387</v>
      </c>
      <c r="B193" s="98" t="s">
        <v>81</v>
      </c>
      <c r="C193" s="73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75"/>
      <c r="B194" s="99"/>
      <c r="C194" s="75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73" t="s">
        <v>388</v>
      </c>
      <c r="B195" s="98" t="s">
        <v>82</v>
      </c>
      <c r="C195" s="73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75"/>
      <c r="B196" s="99"/>
      <c r="C196" s="75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81" t="s">
        <v>389</v>
      </c>
      <c r="B197" s="82" t="s">
        <v>83</v>
      </c>
      <c r="C197" s="83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81"/>
      <c r="B198" s="82"/>
      <c r="C198" s="83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81"/>
      <c r="B199" s="82"/>
      <c r="C199" s="83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105" t="s">
        <v>490</v>
      </c>
      <c r="B200" s="107" t="s">
        <v>491</v>
      </c>
      <c r="C200" s="105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106"/>
      <c r="B201" s="108"/>
      <c r="C201" s="106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97" t="s">
        <v>390</v>
      </c>
      <c r="B202" s="97"/>
      <c r="C202" s="83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97"/>
      <c r="B203" s="97"/>
      <c r="C203" s="83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97"/>
      <c r="B204" s="97"/>
      <c r="C204" s="83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83" t="s">
        <v>84</v>
      </c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</row>
    <row r="206" spans="1:12" ht="30.75" customHeight="1" x14ac:dyDescent="0.25">
      <c r="A206" s="111" t="s">
        <v>391</v>
      </c>
      <c r="B206" s="98" t="s">
        <v>85</v>
      </c>
      <c r="C206" s="73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112"/>
      <c r="B207" s="99"/>
      <c r="C207" s="75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81" t="s">
        <v>392</v>
      </c>
      <c r="B208" s="7" t="s">
        <v>86</v>
      </c>
      <c r="C208" s="83" t="s">
        <v>63</v>
      </c>
      <c r="D208" s="76" t="s">
        <v>177</v>
      </c>
      <c r="E208" s="109">
        <v>0</v>
      </c>
      <c r="F208" s="109">
        <v>0</v>
      </c>
      <c r="G208" s="109">
        <v>0</v>
      </c>
      <c r="H208" s="109">
        <v>0</v>
      </c>
      <c r="I208" s="109">
        <v>0</v>
      </c>
      <c r="J208" s="109">
        <v>0</v>
      </c>
      <c r="K208" s="109">
        <v>0</v>
      </c>
      <c r="L208" s="109">
        <v>0</v>
      </c>
    </row>
    <row r="209" spans="1:18" ht="17.100000000000001" customHeight="1" x14ac:dyDescent="0.25">
      <c r="A209" s="81"/>
      <c r="B209" s="13" t="s">
        <v>478</v>
      </c>
      <c r="C209" s="83"/>
      <c r="D209" s="78"/>
      <c r="E209" s="110"/>
      <c r="F209" s="110"/>
      <c r="G209" s="110"/>
      <c r="H209" s="110"/>
      <c r="I209" s="110"/>
      <c r="J209" s="110"/>
      <c r="K209" s="110"/>
      <c r="L209" s="110"/>
    </row>
    <row r="210" spans="1:18" ht="17.100000000000001" customHeight="1" x14ac:dyDescent="0.25">
      <c r="A210" s="81"/>
      <c r="B210" s="13" t="s">
        <v>477</v>
      </c>
      <c r="C210" s="83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81" t="s">
        <v>393</v>
      </c>
      <c r="B211" s="82" t="s">
        <v>87</v>
      </c>
      <c r="C211" s="83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81"/>
      <c r="B212" s="82"/>
      <c r="C212" s="83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81" t="s">
        <v>396</v>
      </c>
      <c r="B215" s="82" t="s">
        <v>438</v>
      </c>
      <c r="C215" s="83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81"/>
      <c r="B216" s="82"/>
      <c r="C216" s="83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81" t="s">
        <v>397</v>
      </c>
      <c r="B217" s="82" t="s">
        <v>90</v>
      </c>
      <c r="C217" s="83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81"/>
      <c r="B218" s="82"/>
      <c r="C218" s="83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73" t="s">
        <v>398</v>
      </c>
      <c r="B219" s="98" t="s">
        <v>91</v>
      </c>
      <c r="C219" s="73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75"/>
      <c r="B220" s="99"/>
      <c r="C220" s="75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81" t="s">
        <v>399</v>
      </c>
      <c r="B221" s="82" t="s">
        <v>436</v>
      </c>
      <c r="C221" s="83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81"/>
      <c r="B222" s="82"/>
      <c r="C222" s="83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97" t="s">
        <v>400</v>
      </c>
      <c r="B223" s="97"/>
      <c r="C223" s="81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97"/>
      <c r="B224" s="97"/>
      <c r="C224" s="81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97"/>
      <c r="B225" s="97"/>
      <c r="C225" s="81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101" t="s">
        <v>92</v>
      </c>
      <c r="B226" s="102"/>
      <c r="C226" s="102"/>
      <c r="D226" s="102"/>
      <c r="E226" s="102"/>
      <c r="F226" s="102"/>
      <c r="G226" s="102"/>
      <c r="H226" s="102"/>
      <c r="I226" s="102"/>
      <c r="J226" s="102"/>
      <c r="K226" s="102"/>
      <c r="L226" s="102"/>
    </row>
    <row r="227" spans="1:12" ht="17.100000000000001" customHeight="1" x14ac:dyDescent="0.25">
      <c r="A227" s="73" t="s">
        <v>401</v>
      </c>
      <c r="B227" s="98" t="s">
        <v>93</v>
      </c>
      <c r="C227" s="73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75"/>
      <c r="B228" s="99"/>
      <c r="C228" s="75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73" t="s">
        <v>402</v>
      </c>
      <c r="B229" s="98" t="s">
        <v>94</v>
      </c>
      <c r="C229" s="73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75"/>
      <c r="B230" s="99"/>
      <c r="C230" s="75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73" t="s">
        <v>403</v>
      </c>
      <c r="B231" s="98" t="s">
        <v>95</v>
      </c>
      <c r="C231" s="73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75"/>
      <c r="B232" s="99"/>
      <c r="C232" s="75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97" t="s">
        <v>404</v>
      </c>
      <c r="B233" s="97"/>
      <c r="C233" s="83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97"/>
      <c r="B234" s="97"/>
      <c r="C234" s="83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97"/>
      <c r="B235" s="97"/>
      <c r="C235" s="83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93" t="s">
        <v>178</v>
      </c>
      <c r="B236" s="79"/>
      <c r="C236" s="76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94"/>
      <c r="B237" s="80"/>
      <c r="C237" s="77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94"/>
      <c r="B238" s="80"/>
      <c r="C238" s="77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95"/>
      <c r="B239" s="96"/>
      <c r="C239" s="78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83" t="s">
        <v>96</v>
      </c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</row>
    <row r="241" spans="1:17" ht="17.100000000000001" customHeight="1" x14ac:dyDescent="0.25">
      <c r="A241" s="83" t="s">
        <v>97</v>
      </c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</row>
    <row r="242" spans="1:17" ht="17.100000000000001" customHeight="1" x14ac:dyDescent="0.25">
      <c r="A242" s="81" t="s">
        <v>351</v>
      </c>
      <c r="B242" s="82" t="s">
        <v>98</v>
      </c>
      <c r="C242" s="83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81"/>
      <c r="B243" s="82"/>
      <c r="C243" s="83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81" t="s">
        <v>352</v>
      </c>
      <c r="B244" s="82" t="s">
        <v>100</v>
      </c>
      <c r="C244" s="83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81"/>
      <c r="B245" s="82"/>
      <c r="C245" s="83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81" t="s">
        <v>353</v>
      </c>
      <c r="B246" s="82" t="s">
        <v>101</v>
      </c>
      <c r="C246" s="83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81"/>
      <c r="B247" s="82"/>
      <c r="C247" s="83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81" t="s">
        <v>22</v>
      </c>
      <c r="B248" s="82" t="s">
        <v>102</v>
      </c>
      <c r="C248" s="83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81"/>
      <c r="B249" s="82"/>
      <c r="C249" s="83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81" t="s">
        <v>24</v>
      </c>
      <c r="B250" s="82" t="s">
        <v>103</v>
      </c>
      <c r="C250" s="83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81"/>
      <c r="B251" s="82"/>
      <c r="C251" s="83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81" t="s">
        <v>26</v>
      </c>
      <c r="B252" s="113" t="s">
        <v>492</v>
      </c>
      <c r="C252" s="83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81"/>
      <c r="B253" s="113"/>
      <c r="C253" s="83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81" t="s">
        <v>27</v>
      </c>
      <c r="B254" s="82" t="s">
        <v>105</v>
      </c>
      <c r="C254" s="83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81"/>
      <c r="B255" s="82"/>
      <c r="C255" s="83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81" t="s">
        <v>354</v>
      </c>
      <c r="B256" s="82" t="s">
        <v>106</v>
      </c>
      <c r="C256" s="83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81"/>
      <c r="B257" s="82"/>
      <c r="C257" s="83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81" t="s">
        <v>31</v>
      </c>
      <c r="B258" s="82" t="s">
        <v>108</v>
      </c>
      <c r="C258" s="83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81"/>
      <c r="B259" s="82"/>
      <c r="C259" s="83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73" t="s">
        <v>32</v>
      </c>
      <c r="B260" s="90" t="s">
        <v>109</v>
      </c>
      <c r="C260" s="76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74"/>
      <c r="B261" s="91"/>
      <c r="C261" s="77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74"/>
      <c r="B262" s="91"/>
      <c r="C262" s="78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74"/>
      <c r="B263" s="91"/>
      <c r="C263" s="83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74"/>
      <c r="B264" s="91"/>
      <c r="C264" s="83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74"/>
      <c r="B265" s="91"/>
      <c r="C265" s="83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74"/>
      <c r="B266" s="91"/>
      <c r="C266" s="83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74"/>
      <c r="B267" s="91"/>
      <c r="C267" s="83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75"/>
      <c r="B268" s="92"/>
      <c r="C268" s="83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81" t="s">
        <v>111</v>
      </c>
      <c r="B269" s="82" t="s">
        <v>112</v>
      </c>
      <c r="C269" s="83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81"/>
      <c r="B270" s="82"/>
      <c r="C270" s="83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81"/>
      <c r="B271" s="82"/>
      <c r="C271" s="83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81" t="s">
        <v>113</v>
      </c>
      <c r="B272" s="82" t="s">
        <v>114</v>
      </c>
      <c r="C272" s="83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81"/>
      <c r="B273" s="82"/>
      <c r="C273" s="83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81"/>
      <c r="B274" s="82"/>
      <c r="C274" s="83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81" t="s">
        <v>115</v>
      </c>
      <c r="B275" s="82" t="s">
        <v>116</v>
      </c>
      <c r="C275" s="83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81"/>
      <c r="B276" s="82"/>
      <c r="C276" s="83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81"/>
      <c r="B277" s="82"/>
      <c r="C277" s="83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81" t="s">
        <v>117</v>
      </c>
      <c r="B278" s="82" t="s">
        <v>118</v>
      </c>
      <c r="C278" s="83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81"/>
      <c r="B279" s="82"/>
      <c r="C279" s="83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81"/>
      <c r="B280" s="82"/>
      <c r="C280" s="83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81" t="s">
        <v>119</v>
      </c>
      <c r="B281" s="82" t="s">
        <v>120</v>
      </c>
      <c r="C281" s="83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81"/>
      <c r="B282" s="82"/>
      <c r="C282" s="83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81"/>
      <c r="B283" s="82"/>
      <c r="C283" s="83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73" t="s">
        <v>121</v>
      </c>
      <c r="B284" s="76" t="s">
        <v>200</v>
      </c>
      <c r="C284" s="83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74"/>
      <c r="B285" s="77"/>
      <c r="C285" s="83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74"/>
      <c r="B286" s="77"/>
      <c r="C286" s="83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74"/>
      <c r="B287" s="77"/>
      <c r="C287" s="83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74"/>
      <c r="B288" s="77"/>
      <c r="C288" s="83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75"/>
      <c r="B289" s="78"/>
      <c r="C289" s="83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81" t="s">
        <v>197</v>
      </c>
      <c r="B290" s="82" t="s">
        <v>201</v>
      </c>
      <c r="C290" s="83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81"/>
      <c r="B291" s="82"/>
      <c r="C291" s="83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81"/>
      <c r="B292" s="82"/>
      <c r="C292" s="83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81" t="s">
        <v>198</v>
      </c>
      <c r="B293" s="82" t="s">
        <v>202</v>
      </c>
      <c r="C293" s="83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81"/>
      <c r="B294" s="82"/>
      <c r="C294" s="83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81"/>
      <c r="B295" s="82"/>
      <c r="C295" s="83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81" t="s">
        <v>199</v>
      </c>
      <c r="B296" s="82" t="s">
        <v>203</v>
      </c>
      <c r="C296" s="83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81"/>
      <c r="B297" s="82"/>
      <c r="C297" s="83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81"/>
      <c r="B298" s="82"/>
      <c r="C298" s="83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81" t="s">
        <v>204</v>
      </c>
      <c r="B299" s="82" t="s">
        <v>122</v>
      </c>
      <c r="C299" s="83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81"/>
      <c r="B300" s="82"/>
      <c r="C300" s="83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81"/>
      <c r="B301" s="82"/>
      <c r="C301" s="83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73" t="s">
        <v>214</v>
      </c>
      <c r="B302" s="90" t="s">
        <v>215</v>
      </c>
      <c r="C302" s="76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74"/>
      <c r="B303" s="91"/>
      <c r="C303" s="77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75"/>
      <c r="B304" s="92"/>
      <c r="C304" s="78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73" t="s">
        <v>216</v>
      </c>
      <c r="B305" s="90" t="s">
        <v>217</v>
      </c>
      <c r="C305" s="76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74"/>
      <c r="B306" s="91"/>
      <c r="C306" s="77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75"/>
      <c r="B307" s="92"/>
      <c r="C307" s="78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73" t="s">
        <v>218</v>
      </c>
      <c r="B308" s="90" t="s">
        <v>219</v>
      </c>
      <c r="C308" s="76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74"/>
      <c r="B309" s="91"/>
      <c r="C309" s="77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75"/>
      <c r="B310" s="92"/>
      <c r="C310" s="78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73" t="s">
        <v>220</v>
      </c>
      <c r="B311" s="90" t="s">
        <v>221</v>
      </c>
      <c r="C311" s="76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74"/>
      <c r="B312" s="91"/>
      <c r="C312" s="77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75"/>
      <c r="B313" s="92"/>
      <c r="C313" s="78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73" t="s">
        <v>222</v>
      </c>
      <c r="B314" s="90" t="s">
        <v>223</v>
      </c>
      <c r="C314" s="76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74"/>
      <c r="B315" s="91"/>
      <c r="C315" s="77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75"/>
      <c r="B316" s="92"/>
      <c r="C316" s="78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73" t="s">
        <v>224</v>
      </c>
      <c r="B317" s="90" t="s">
        <v>225</v>
      </c>
      <c r="C317" s="76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74"/>
      <c r="B318" s="91"/>
      <c r="C318" s="77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75"/>
      <c r="B319" s="92"/>
      <c r="C319" s="78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73" t="s">
        <v>226</v>
      </c>
      <c r="B320" s="90" t="s">
        <v>330</v>
      </c>
      <c r="C320" s="76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74"/>
      <c r="B321" s="91"/>
      <c r="C321" s="77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75"/>
      <c r="B322" s="92"/>
      <c r="C322" s="78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73" t="s">
        <v>479</v>
      </c>
      <c r="B323" s="90" t="s">
        <v>456</v>
      </c>
      <c r="C323" s="76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74"/>
      <c r="B324" s="91"/>
      <c r="C324" s="77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75"/>
      <c r="B325" s="92"/>
      <c r="C325" s="78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73" t="s">
        <v>480</v>
      </c>
      <c r="B326" s="90" t="s">
        <v>450</v>
      </c>
      <c r="C326" s="76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74"/>
      <c r="B327" s="91"/>
      <c r="C327" s="77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75"/>
      <c r="B328" s="92"/>
      <c r="C328" s="78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73" t="s">
        <v>481</v>
      </c>
      <c r="B329" s="90" t="s">
        <v>451</v>
      </c>
      <c r="C329" s="76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74"/>
      <c r="B330" s="91"/>
      <c r="C330" s="77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75"/>
      <c r="B331" s="92"/>
      <c r="C331" s="78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73" t="s">
        <v>455</v>
      </c>
      <c r="B332" s="90" t="s">
        <v>454</v>
      </c>
      <c r="C332" s="76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74"/>
      <c r="B333" s="91"/>
      <c r="C333" s="77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75"/>
      <c r="B334" s="92"/>
      <c r="C334" s="78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73" t="s">
        <v>35</v>
      </c>
      <c r="B335" s="90" t="s">
        <v>331</v>
      </c>
      <c r="C335" s="83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74"/>
      <c r="B336" s="91"/>
      <c r="C336" s="83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75"/>
      <c r="B337" s="92"/>
      <c r="C337" s="83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97" t="s">
        <v>405</v>
      </c>
      <c r="B338" s="97"/>
      <c r="C338" s="81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97"/>
      <c r="B339" s="97"/>
      <c r="C339" s="81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97"/>
      <c r="B340" s="97"/>
      <c r="C340" s="81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83" t="s">
        <v>123</v>
      </c>
      <c r="B341" s="83"/>
      <c r="C341" s="83"/>
      <c r="D341" s="83"/>
      <c r="E341" s="83"/>
      <c r="F341" s="83"/>
      <c r="G341" s="83"/>
      <c r="H341" s="83"/>
      <c r="I341" s="83"/>
      <c r="J341" s="83"/>
      <c r="K341" s="83"/>
      <c r="L341" s="83"/>
    </row>
    <row r="342" spans="1:12" ht="17.100000000000001" customHeight="1" x14ac:dyDescent="0.25">
      <c r="A342" s="81" t="s">
        <v>356</v>
      </c>
      <c r="B342" s="82" t="s">
        <v>124</v>
      </c>
      <c r="C342" s="83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81"/>
      <c r="B343" s="82"/>
      <c r="C343" s="83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81"/>
      <c r="B344" s="82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81" t="s">
        <v>357</v>
      </c>
      <c r="B345" s="82" t="s">
        <v>125</v>
      </c>
      <c r="C345" s="83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81"/>
      <c r="B346" s="82"/>
      <c r="C346" s="83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81" t="s">
        <v>358</v>
      </c>
      <c r="B347" s="82" t="s">
        <v>126</v>
      </c>
      <c r="C347" s="83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81"/>
      <c r="B348" s="82"/>
      <c r="C348" s="83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97" t="s">
        <v>406</v>
      </c>
      <c r="B349" s="97"/>
      <c r="C349" s="83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97"/>
      <c r="B350" s="97"/>
      <c r="C350" s="83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97"/>
      <c r="B351" s="97"/>
      <c r="C351" s="83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83" t="s">
        <v>127</v>
      </c>
      <c r="B352" s="83"/>
      <c r="C352" s="83"/>
      <c r="D352" s="83"/>
      <c r="E352" s="83"/>
      <c r="F352" s="83"/>
      <c r="G352" s="83"/>
      <c r="H352" s="83"/>
      <c r="I352" s="83"/>
      <c r="J352" s="83"/>
      <c r="K352" s="83"/>
      <c r="L352" s="83"/>
    </row>
    <row r="353" spans="1:17" ht="17.100000000000001" customHeight="1" x14ac:dyDescent="0.25">
      <c r="A353" s="81" t="s">
        <v>366</v>
      </c>
      <c r="B353" s="82" t="s">
        <v>128</v>
      </c>
      <c r="C353" s="83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81"/>
      <c r="B354" s="82"/>
      <c r="C354" s="83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73" t="s">
        <v>367</v>
      </c>
      <c r="B355" s="82" t="s">
        <v>211</v>
      </c>
      <c r="C355" s="83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75"/>
      <c r="B356" s="82"/>
      <c r="C356" s="83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73" t="s">
        <v>407</v>
      </c>
      <c r="B357" s="82" t="s">
        <v>349</v>
      </c>
      <c r="C357" s="83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75"/>
      <c r="B358" s="82"/>
      <c r="C358" s="83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73" t="s">
        <v>408</v>
      </c>
      <c r="B359" s="82" t="s">
        <v>183</v>
      </c>
      <c r="C359" s="83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75"/>
      <c r="B360" s="82"/>
      <c r="C360" s="83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73" t="s">
        <v>409</v>
      </c>
      <c r="B361" s="82" t="s">
        <v>184</v>
      </c>
      <c r="C361" s="83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75"/>
      <c r="B362" s="82"/>
      <c r="C362" s="83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73" t="s">
        <v>410</v>
      </c>
      <c r="B363" s="82" t="s">
        <v>185</v>
      </c>
      <c r="C363" s="83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75"/>
      <c r="B364" s="82"/>
      <c r="C364" s="83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73" t="s">
        <v>411</v>
      </c>
      <c r="B365" s="82" t="s">
        <v>186</v>
      </c>
      <c r="C365" s="83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75"/>
      <c r="B366" s="82"/>
      <c r="C366" s="83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73" t="s">
        <v>412</v>
      </c>
      <c r="B367" s="82" t="s">
        <v>187</v>
      </c>
      <c r="C367" s="83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75"/>
      <c r="B368" s="82"/>
      <c r="C368" s="83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73" t="s">
        <v>413</v>
      </c>
      <c r="B369" s="82" t="s">
        <v>188</v>
      </c>
      <c r="C369" s="83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75"/>
      <c r="B370" s="82"/>
      <c r="C370" s="83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73" t="s">
        <v>414</v>
      </c>
      <c r="B371" s="82" t="s">
        <v>189</v>
      </c>
      <c r="C371" s="83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75"/>
      <c r="B372" s="82"/>
      <c r="C372" s="83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73" t="s">
        <v>415</v>
      </c>
      <c r="B373" s="82" t="s">
        <v>190</v>
      </c>
      <c r="C373" s="83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75"/>
      <c r="B374" s="82"/>
      <c r="C374" s="83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73" t="s">
        <v>416</v>
      </c>
      <c r="B375" s="82" t="s">
        <v>191</v>
      </c>
      <c r="C375" s="83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75"/>
      <c r="B376" s="82"/>
      <c r="C376" s="83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73" t="s">
        <v>417</v>
      </c>
      <c r="B377" s="82" t="s">
        <v>192</v>
      </c>
      <c r="C377" s="83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75"/>
      <c r="B378" s="82"/>
      <c r="C378" s="83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73" t="s">
        <v>418</v>
      </c>
      <c r="B379" s="100" t="s">
        <v>193</v>
      </c>
      <c r="C379" s="83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75"/>
      <c r="B380" s="100"/>
      <c r="C380" s="83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73" t="s">
        <v>368</v>
      </c>
      <c r="B381" s="82" t="s">
        <v>132</v>
      </c>
      <c r="C381" s="83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75"/>
      <c r="B382" s="82"/>
      <c r="C382" s="83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81" t="s">
        <v>369</v>
      </c>
      <c r="B383" s="82" t="s">
        <v>133</v>
      </c>
      <c r="C383" s="83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81"/>
      <c r="B384" s="82"/>
      <c r="C384" s="83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81" t="s">
        <v>370</v>
      </c>
      <c r="B385" s="82" t="s">
        <v>135</v>
      </c>
      <c r="C385" s="83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81"/>
      <c r="B386" s="82"/>
      <c r="C386" s="83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97" t="s">
        <v>419</v>
      </c>
      <c r="B387" s="97"/>
      <c r="C387" s="83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97"/>
      <c r="B388" s="97"/>
      <c r="C388" s="83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97"/>
      <c r="B389" s="97"/>
      <c r="C389" s="83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83" t="s">
        <v>136</v>
      </c>
      <c r="B390" s="83"/>
      <c r="C390" s="83"/>
      <c r="D390" s="83"/>
      <c r="E390" s="83"/>
      <c r="F390" s="83"/>
      <c r="G390" s="83"/>
      <c r="H390" s="83"/>
      <c r="I390" s="83"/>
      <c r="J390" s="83"/>
      <c r="K390" s="83"/>
      <c r="L390" s="83"/>
    </row>
    <row r="391" spans="1:16" ht="17.100000000000001" customHeight="1" x14ac:dyDescent="0.25">
      <c r="A391" s="81" t="s">
        <v>377</v>
      </c>
      <c r="B391" s="82" t="s">
        <v>137</v>
      </c>
      <c r="C391" s="83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81"/>
      <c r="B392" s="82"/>
      <c r="C392" s="83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83" t="s">
        <v>11</v>
      </c>
      <c r="B393" s="82" t="s">
        <v>139</v>
      </c>
      <c r="C393" s="83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83"/>
      <c r="B394" s="82"/>
      <c r="C394" s="83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83" t="s">
        <v>140</v>
      </c>
      <c r="B395" s="82" t="s">
        <v>141</v>
      </c>
      <c r="C395" s="83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83"/>
      <c r="B396" s="82"/>
      <c r="C396" s="83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83" t="s">
        <v>143</v>
      </c>
      <c r="B397" s="82" t="s">
        <v>144</v>
      </c>
      <c r="C397" s="83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83"/>
      <c r="B398" s="82"/>
      <c r="C398" s="83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83" t="s">
        <v>145</v>
      </c>
      <c r="B399" s="82" t="s">
        <v>146</v>
      </c>
      <c r="C399" s="83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83"/>
      <c r="B400" s="82"/>
      <c r="C400" s="83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83" t="s">
        <v>147</v>
      </c>
      <c r="B401" s="82" t="s">
        <v>148</v>
      </c>
      <c r="C401" s="83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83"/>
      <c r="B402" s="82"/>
      <c r="C402" s="83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83" t="s">
        <v>149</v>
      </c>
      <c r="B403" s="82" t="s">
        <v>150</v>
      </c>
      <c r="C403" s="83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83"/>
      <c r="B404" s="82"/>
      <c r="C404" s="83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83" t="s">
        <v>151</v>
      </c>
      <c r="B405" s="82" t="s">
        <v>152</v>
      </c>
      <c r="C405" s="83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83"/>
      <c r="B406" s="82"/>
      <c r="C406" s="83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83" t="s">
        <v>153</v>
      </c>
      <c r="B407" s="82" t="s">
        <v>154</v>
      </c>
      <c r="C407" s="83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83"/>
      <c r="B408" s="82"/>
      <c r="C408" s="83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83" t="s">
        <v>155</v>
      </c>
      <c r="B409" s="82" t="s">
        <v>156</v>
      </c>
      <c r="C409" s="83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83"/>
      <c r="B410" s="82"/>
      <c r="C410" s="83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83" t="s">
        <v>157</v>
      </c>
      <c r="B411" s="82" t="s">
        <v>158</v>
      </c>
      <c r="C411" s="83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83"/>
      <c r="B412" s="82"/>
      <c r="C412" s="83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83" t="s">
        <v>159</v>
      </c>
      <c r="B413" s="82" t="s">
        <v>160</v>
      </c>
      <c r="C413" s="83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83"/>
      <c r="B414" s="82"/>
      <c r="C414" s="83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83" t="s">
        <v>162</v>
      </c>
      <c r="B415" s="82" t="s">
        <v>163</v>
      </c>
      <c r="C415" s="83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83"/>
      <c r="B416" s="82"/>
      <c r="C416" s="83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83" t="s">
        <v>164</v>
      </c>
      <c r="B417" s="82" t="s">
        <v>165</v>
      </c>
      <c r="C417" s="83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83"/>
      <c r="B418" s="82"/>
      <c r="C418" s="83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83" t="s">
        <v>194</v>
      </c>
      <c r="B419" s="82" t="s">
        <v>165</v>
      </c>
      <c r="C419" s="83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83"/>
      <c r="B420" s="82"/>
      <c r="C420" s="83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83" t="s">
        <v>323</v>
      </c>
      <c r="B421" s="82" t="s">
        <v>165</v>
      </c>
      <c r="C421" s="83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83"/>
      <c r="B422" s="82"/>
      <c r="C422" s="83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83" t="s">
        <v>324</v>
      </c>
      <c r="B423" s="82" t="s">
        <v>165</v>
      </c>
      <c r="C423" s="83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83"/>
      <c r="B424" s="82"/>
      <c r="C424" s="83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84" t="s">
        <v>179</v>
      </c>
      <c r="B425" s="85"/>
      <c r="C425" s="83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86"/>
      <c r="B426" s="87"/>
      <c r="C426" s="83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88"/>
      <c r="B427" s="89"/>
      <c r="C427" s="83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83" t="s">
        <v>167</v>
      </c>
      <c r="B428" s="83"/>
      <c r="C428" s="83"/>
      <c r="D428" s="83"/>
      <c r="E428" s="83"/>
      <c r="F428" s="83"/>
      <c r="G428" s="83"/>
      <c r="H428" s="83"/>
      <c r="I428" s="83"/>
      <c r="J428" s="83"/>
      <c r="K428" s="83"/>
      <c r="L428" s="83"/>
    </row>
    <row r="429" spans="1:12" ht="42.75" customHeight="1" x14ac:dyDescent="0.25">
      <c r="A429" s="76" t="s">
        <v>379</v>
      </c>
      <c r="B429" s="82" t="s">
        <v>168</v>
      </c>
      <c r="C429" s="83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78"/>
      <c r="B430" s="82"/>
      <c r="C430" s="83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76" t="s">
        <v>380</v>
      </c>
      <c r="B431" s="82" t="s">
        <v>169</v>
      </c>
      <c r="C431" s="83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78"/>
      <c r="B432" s="82"/>
      <c r="C432" s="83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76" t="s">
        <v>381</v>
      </c>
      <c r="B433" s="82" t="s">
        <v>170</v>
      </c>
      <c r="C433" s="83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78"/>
      <c r="B434" s="82"/>
      <c r="C434" s="83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76" t="s">
        <v>77</v>
      </c>
      <c r="B435" s="82" t="s">
        <v>171</v>
      </c>
      <c r="C435" s="83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78"/>
      <c r="B436" s="82"/>
      <c r="C436" s="83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76" t="s">
        <v>382</v>
      </c>
      <c r="B437" s="82" t="s">
        <v>173</v>
      </c>
      <c r="C437" s="83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78"/>
      <c r="B438" s="82"/>
      <c r="C438" s="83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76" t="s">
        <v>383</v>
      </c>
      <c r="B439" s="82" t="s">
        <v>174</v>
      </c>
      <c r="C439" s="83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78"/>
      <c r="B440" s="82"/>
      <c r="C440" s="83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83" t="s">
        <v>384</v>
      </c>
      <c r="B441" s="82" t="s">
        <v>176</v>
      </c>
      <c r="C441" s="83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83"/>
      <c r="B442" s="82"/>
      <c r="C442" s="83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97" t="s">
        <v>180</v>
      </c>
      <c r="B443" s="97"/>
      <c r="C443" s="73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97"/>
      <c r="B444" s="97"/>
      <c r="C444" s="74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97"/>
      <c r="B445" s="97"/>
      <c r="C445" s="75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82" t="s">
        <v>181</v>
      </c>
      <c r="B446" s="82"/>
      <c r="C446" s="76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82"/>
      <c r="B447" s="82"/>
      <c r="C447" s="77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82"/>
      <c r="B448" s="82"/>
      <c r="C448" s="78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83" t="s">
        <v>182</v>
      </c>
      <c r="B449" s="83"/>
      <c r="C449" s="83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83"/>
      <c r="B450" s="83"/>
      <c r="C450" s="83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83"/>
      <c r="B451" s="83"/>
      <c r="C451" s="83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83"/>
      <c r="B452" s="83"/>
      <c r="C452" s="83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3" workbookViewId="0">
      <selection activeCell="D24" sqref="D24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29"/>
      <c r="B1" s="29"/>
      <c r="C1" s="29"/>
      <c r="D1" s="29"/>
      <c r="E1" s="29"/>
      <c r="F1" s="29"/>
      <c r="G1" s="30"/>
      <c r="H1" s="30"/>
      <c r="I1" s="31"/>
      <c r="J1" s="115" t="s">
        <v>569</v>
      </c>
      <c r="K1" s="115"/>
      <c r="L1" s="115"/>
      <c r="M1" s="115"/>
      <c r="N1" s="115"/>
      <c r="O1" s="115"/>
      <c r="P1" s="115"/>
      <c r="Q1" s="115"/>
    </row>
    <row r="2" spans="1:17" ht="185.25" customHeight="1" x14ac:dyDescent="0.25">
      <c r="A2" s="29"/>
      <c r="B2" s="29"/>
      <c r="C2" s="29"/>
      <c r="D2" s="29"/>
      <c r="E2" s="29"/>
      <c r="F2" s="29"/>
      <c r="G2" s="30"/>
      <c r="H2" s="30"/>
      <c r="I2" s="31"/>
      <c r="J2" s="115" t="s">
        <v>602</v>
      </c>
      <c r="K2" s="115"/>
      <c r="L2" s="115"/>
      <c r="M2" s="115"/>
      <c r="N2" s="115"/>
      <c r="O2" s="115"/>
      <c r="P2" s="115"/>
      <c r="Q2" s="115"/>
    </row>
    <row r="3" spans="1:17" ht="22.5" customHeight="1" x14ac:dyDescent="0.25">
      <c r="A3" s="117" t="s">
        <v>548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</row>
    <row r="4" spans="1:17" ht="16.5" x14ac:dyDescent="0.25">
      <c r="A4" s="118" t="s">
        <v>549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7" ht="18.75" x14ac:dyDescent="0.3">
      <c r="A5" s="119" t="s">
        <v>564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7" ht="15.75" x14ac:dyDescent="0.25">
      <c r="A6" s="29"/>
      <c r="B6" s="29"/>
      <c r="C6" s="29"/>
      <c r="D6" s="32"/>
      <c r="E6" s="32"/>
      <c r="F6" s="32"/>
      <c r="G6" s="32"/>
      <c r="H6" s="32"/>
      <c r="I6" s="32"/>
      <c r="J6" s="32"/>
      <c r="K6" s="32"/>
      <c r="L6" s="32"/>
      <c r="M6" s="29"/>
      <c r="N6" s="29"/>
      <c r="O6" s="29"/>
      <c r="P6" s="29"/>
      <c r="Q6" s="29"/>
    </row>
    <row r="7" spans="1:17" ht="15.75" customHeight="1" x14ac:dyDescent="0.25">
      <c r="A7" s="116" t="s">
        <v>571</v>
      </c>
      <c r="B7" s="120" t="s">
        <v>550</v>
      </c>
      <c r="C7" s="120" t="s">
        <v>551</v>
      </c>
      <c r="D7" s="120" t="s">
        <v>552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7" ht="47.25" x14ac:dyDescent="0.25">
      <c r="A8" s="116"/>
      <c r="B8" s="120"/>
      <c r="C8" s="120"/>
      <c r="D8" s="33" t="s">
        <v>570</v>
      </c>
      <c r="E8" s="33" t="s">
        <v>0</v>
      </c>
      <c r="F8" s="33" t="s">
        <v>1</v>
      </c>
      <c r="G8" s="33" t="s">
        <v>2</v>
      </c>
      <c r="H8" s="33" t="s">
        <v>3</v>
      </c>
      <c r="I8" s="33" t="s">
        <v>553</v>
      </c>
      <c r="J8" s="33" t="s">
        <v>5</v>
      </c>
      <c r="K8" s="33" t="s">
        <v>554</v>
      </c>
      <c r="L8" s="33" t="s">
        <v>7</v>
      </c>
      <c r="M8" s="33" t="s">
        <v>8</v>
      </c>
      <c r="N8" s="33" t="s">
        <v>9</v>
      </c>
      <c r="O8" s="33" t="s">
        <v>10</v>
      </c>
      <c r="P8" s="33" t="s">
        <v>532</v>
      </c>
      <c r="Q8" s="33" t="s">
        <v>533</v>
      </c>
    </row>
    <row r="9" spans="1:17" ht="15.75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33">
        <v>11</v>
      </c>
      <c r="L9" s="33">
        <v>12</v>
      </c>
      <c r="M9" s="33">
        <v>13</v>
      </c>
      <c r="N9" s="33">
        <v>14</v>
      </c>
      <c r="O9" s="33">
        <v>16</v>
      </c>
      <c r="P9" s="33">
        <v>17</v>
      </c>
      <c r="Q9" s="33">
        <v>18</v>
      </c>
    </row>
    <row r="10" spans="1:17" ht="31.5" customHeight="1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</row>
    <row r="11" spans="1:17" ht="81" customHeight="1" x14ac:dyDescent="0.25">
      <c r="A11" s="34" t="s">
        <v>555</v>
      </c>
      <c r="B11" s="34" t="s">
        <v>612</v>
      </c>
      <c r="C11" s="34" t="s">
        <v>556</v>
      </c>
      <c r="D11" s="34">
        <v>18.3</v>
      </c>
      <c r="E11" s="34">
        <v>31.2</v>
      </c>
      <c r="F11" s="34">
        <v>35.700000000000003</v>
      </c>
      <c r="G11" s="34">
        <v>39.299999999999997</v>
      </c>
      <c r="H11" s="34">
        <v>42.2</v>
      </c>
      <c r="I11" s="34">
        <v>44.9</v>
      </c>
      <c r="J11" s="34">
        <v>47.6</v>
      </c>
      <c r="K11" s="35">
        <v>48</v>
      </c>
      <c r="L11" s="35">
        <v>48.2</v>
      </c>
      <c r="M11" s="35">
        <v>64.2</v>
      </c>
      <c r="N11" s="35">
        <v>64.5</v>
      </c>
      <c r="O11" s="35">
        <v>65</v>
      </c>
      <c r="P11" s="35">
        <v>65</v>
      </c>
      <c r="Q11" s="35">
        <v>65</v>
      </c>
    </row>
    <row r="12" spans="1:17" ht="75.75" customHeight="1" x14ac:dyDescent="0.25">
      <c r="A12" s="34" t="s">
        <v>557</v>
      </c>
      <c r="B12" s="34" t="s">
        <v>611</v>
      </c>
      <c r="C12" s="34" t="s">
        <v>556</v>
      </c>
      <c r="D12" s="34">
        <v>8</v>
      </c>
      <c r="E12" s="34">
        <v>18.3</v>
      </c>
      <c r="F12" s="34">
        <v>22.4</v>
      </c>
      <c r="G12" s="34">
        <v>25.7</v>
      </c>
      <c r="H12" s="34">
        <v>28.4</v>
      </c>
      <c r="I12" s="34">
        <v>30.8</v>
      </c>
      <c r="J12" s="34">
        <v>33.299999999999997</v>
      </c>
      <c r="K12" s="35">
        <v>33.700000000000003</v>
      </c>
      <c r="L12" s="35">
        <v>33.9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</row>
    <row r="13" spans="1:17" ht="81.75" customHeight="1" x14ac:dyDescent="0.25">
      <c r="A13" s="34" t="s">
        <v>558</v>
      </c>
      <c r="B13" s="38" t="s">
        <v>566</v>
      </c>
      <c r="C13" s="34" t="s">
        <v>556</v>
      </c>
      <c r="D13" s="34">
        <v>37</v>
      </c>
      <c r="E13" s="34">
        <v>56.1</v>
      </c>
      <c r="F13" s="34">
        <v>62.6</v>
      </c>
      <c r="G13" s="34">
        <v>67.8</v>
      </c>
      <c r="H13" s="34">
        <v>72.099999999999994</v>
      </c>
      <c r="I13" s="34">
        <v>76.099999999999994</v>
      </c>
      <c r="J13" s="34">
        <v>80</v>
      </c>
      <c r="K13" s="35">
        <v>80.2</v>
      </c>
      <c r="L13" s="35">
        <v>80.400000000000006</v>
      </c>
      <c r="M13" s="35">
        <v>90</v>
      </c>
      <c r="N13" s="35">
        <v>90</v>
      </c>
      <c r="O13" s="35">
        <v>90</v>
      </c>
      <c r="P13" s="35">
        <v>90</v>
      </c>
      <c r="Q13" s="35">
        <v>90</v>
      </c>
    </row>
    <row r="14" spans="1:17" ht="95.25" customHeight="1" x14ac:dyDescent="0.25">
      <c r="A14" s="34" t="s">
        <v>560</v>
      </c>
      <c r="B14" s="38" t="s">
        <v>610</v>
      </c>
      <c r="C14" s="34" t="s">
        <v>556</v>
      </c>
      <c r="D14" s="34">
        <v>3</v>
      </c>
      <c r="E14" s="34">
        <v>8.6999999999999993</v>
      </c>
      <c r="F14" s="34">
        <v>10.6</v>
      </c>
      <c r="G14" s="34">
        <v>12.1</v>
      </c>
      <c r="H14" s="34">
        <v>13.3</v>
      </c>
      <c r="I14" s="34">
        <v>14.4</v>
      </c>
      <c r="J14" s="34">
        <v>15.5</v>
      </c>
      <c r="K14" s="35">
        <v>15.7</v>
      </c>
      <c r="L14" s="35">
        <v>15.9</v>
      </c>
      <c r="M14" s="35">
        <v>27.2</v>
      </c>
      <c r="N14" s="35">
        <v>28.3</v>
      </c>
      <c r="O14" s="35">
        <v>30.5</v>
      </c>
      <c r="P14" s="35">
        <v>30.5</v>
      </c>
      <c r="Q14" s="35">
        <v>30.5</v>
      </c>
    </row>
    <row r="15" spans="1:17" ht="42" customHeight="1" x14ac:dyDescent="0.25">
      <c r="A15" s="35" t="s">
        <v>562</v>
      </c>
      <c r="B15" s="34" t="s">
        <v>567</v>
      </c>
      <c r="C15" s="34" t="s">
        <v>559</v>
      </c>
      <c r="D15" s="34">
        <v>31</v>
      </c>
      <c r="E15" s="34">
        <v>32</v>
      </c>
      <c r="F15" s="34">
        <v>32</v>
      </c>
      <c r="G15" s="34">
        <v>33</v>
      </c>
      <c r="H15" s="34">
        <v>34</v>
      </c>
      <c r="I15" s="34">
        <v>34</v>
      </c>
      <c r="J15" s="34">
        <v>34</v>
      </c>
      <c r="K15" s="35">
        <v>34</v>
      </c>
      <c r="L15" s="35">
        <v>34</v>
      </c>
      <c r="M15" s="35">
        <v>34</v>
      </c>
      <c r="N15" s="35">
        <v>34</v>
      </c>
      <c r="O15" s="35">
        <v>35</v>
      </c>
      <c r="P15" s="35">
        <v>35</v>
      </c>
      <c r="Q15" s="35">
        <v>35</v>
      </c>
    </row>
    <row r="16" spans="1:17" ht="43.5" customHeight="1" x14ac:dyDescent="0.25">
      <c r="A16" s="34" t="s">
        <v>563</v>
      </c>
      <c r="B16" s="34" t="s">
        <v>609</v>
      </c>
      <c r="C16" s="36" t="s">
        <v>561</v>
      </c>
      <c r="D16" s="36">
        <v>195</v>
      </c>
      <c r="E16" s="34">
        <v>230</v>
      </c>
      <c r="F16" s="34">
        <v>256</v>
      </c>
      <c r="G16" s="34">
        <v>287</v>
      </c>
      <c r="H16" s="34">
        <v>308</v>
      </c>
      <c r="I16" s="34">
        <v>318</v>
      </c>
      <c r="J16" s="34">
        <v>325</v>
      </c>
      <c r="K16" s="36">
        <v>330</v>
      </c>
      <c r="L16" s="36">
        <v>332</v>
      </c>
      <c r="M16" s="36">
        <v>334</v>
      </c>
      <c r="N16" s="36">
        <v>336</v>
      </c>
      <c r="O16" s="36">
        <v>338</v>
      </c>
      <c r="P16" s="36">
        <v>338</v>
      </c>
      <c r="Q16" s="36">
        <v>338</v>
      </c>
    </row>
    <row r="17" spans="1:18" ht="51" x14ac:dyDescent="0.25">
      <c r="A17" s="34" t="s">
        <v>604</v>
      </c>
      <c r="B17" s="34" t="s">
        <v>568</v>
      </c>
      <c r="C17" s="36" t="s">
        <v>559</v>
      </c>
      <c r="D17" s="36">
        <v>250</v>
      </c>
      <c r="E17" s="34">
        <v>285</v>
      </c>
      <c r="F17" s="34">
        <v>295</v>
      </c>
      <c r="G17" s="34">
        <v>310</v>
      </c>
      <c r="H17" s="34">
        <v>323</v>
      </c>
      <c r="I17" s="34">
        <v>335</v>
      </c>
      <c r="J17" s="34">
        <v>340</v>
      </c>
      <c r="K17" s="36">
        <v>342</v>
      </c>
      <c r="L17" s="36">
        <v>344</v>
      </c>
      <c r="M17" s="36">
        <v>346</v>
      </c>
      <c r="N17" s="36">
        <v>346</v>
      </c>
      <c r="O17" s="36">
        <v>346</v>
      </c>
      <c r="P17" s="36">
        <v>346</v>
      </c>
      <c r="Q17" s="36">
        <v>346</v>
      </c>
    </row>
    <row r="18" spans="1:18" ht="46.5" customHeight="1" x14ac:dyDescent="0.25">
      <c r="A18" s="34" t="s">
        <v>605</v>
      </c>
      <c r="B18" s="34" t="s">
        <v>565</v>
      </c>
      <c r="C18" s="36" t="s">
        <v>559</v>
      </c>
      <c r="D18" s="36">
        <v>0</v>
      </c>
      <c r="E18" s="34">
        <v>0</v>
      </c>
      <c r="F18" s="34">
        <v>2</v>
      </c>
      <c r="G18" s="34">
        <v>1</v>
      </c>
      <c r="H18" s="34">
        <v>2</v>
      </c>
      <c r="I18" s="34">
        <v>1</v>
      </c>
      <c r="J18" s="34">
        <v>0</v>
      </c>
      <c r="K18" s="36">
        <v>1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</row>
    <row r="19" spans="1:18" ht="81" customHeight="1" x14ac:dyDescent="0.25">
      <c r="A19" s="34" t="s">
        <v>606</v>
      </c>
      <c r="B19" s="34" t="s">
        <v>613</v>
      </c>
      <c r="C19" s="36" t="s">
        <v>556</v>
      </c>
      <c r="D19" s="36">
        <v>15</v>
      </c>
      <c r="E19" s="34">
        <v>20</v>
      </c>
      <c r="F19" s="34">
        <v>21</v>
      </c>
      <c r="G19" s="34">
        <v>22.5</v>
      </c>
      <c r="H19" s="34">
        <v>25</v>
      </c>
      <c r="I19" s="34">
        <v>26.8</v>
      </c>
      <c r="J19" s="34">
        <v>30</v>
      </c>
      <c r="K19" s="36">
        <v>30.2</v>
      </c>
      <c r="L19" s="36">
        <v>30.4</v>
      </c>
      <c r="M19" s="36">
        <v>30.6</v>
      </c>
      <c r="N19" s="36">
        <v>30.8</v>
      </c>
      <c r="O19" s="36">
        <v>31</v>
      </c>
      <c r="P19" s="36">
        <v>31</v>
      </c>
      <c r="Q19" s="36">
        <v>31</v>
      </c>
    </row>
    <row r="20" spans="1:18" ht="48" customHeight="1" x14ac:dyDescent="0.25">
      <c r="A20" s="34" t="s">
        <v>607</v>
      </c>
      <c r="B20" s="34" t="s">
        <v>614</v>
      </c>
      <c r="C20" s="36" t="s">
        <v>559</v>
      </c>
      <c r="D20" s="36">
        <v>4</v>
      </c>
      <c r="E20" s="34">
        <v>5</v>
      </c>
      <c r="F20" s="34">
        <v>6</v>
      </c>
      <c r="G20" s="34">
        <v>6</v>
      </c>
      <c r="H20" s="34">
        <v>6</v>
      </c>
      <c r="I20" s="34">
        <v>6</v>
      </c>
      <c r="J20" s="34">
        <v>6</v>
      </c>
      <c r="K20" s="36">
        <v>6</v>
      </c>
      <c r="L20" s="36">
        <v>6</v>
      </c>
      <c r="M20" s="36">
        <v>7</v>
      </c>
      <c r="N20" s="36">
        <v>7</v>
      </c>
      <c r="O20" s="36">
        <v>7</v>
      </c>
      <c r="P20" s="36">
        <v>7</v>
      </c>
      <c r="Q20" s="36">
        <v>7</v>
      </c>
    </row>
    <row r="21" spans="1:18" ht="29.25" customHeight="1" x14ac:dyDescent="0.25">
      <c r="A21" s="34" t="s">
        <v>608</v>
      </c>
      <c r="B21" s="34" t="s">
        <v>603</v>
      </c>
      <c r="C21" s="36" t="s">
        <v>559</v>
      </c>
      <c r="D21" s="36">
        <v>32</v>
      </c>
      <c r="E21" s="34">
        <v>52</v>
      </c>
      <c r="F21" s="34">
        <v>60</v>
      </c>
      <c r="G21" s="34">
        <v>70</v>
      </c>
      <c r="H21" s="34">
        <v>77</v>
      </c>
      <c r="I21" s="34">
        <v>77</v>
      </c>
      <c r="J21" s="34">
        <v>77</v>
      </c>
      <c r="K21" s="36">
        <v>77</v>
      </c>
      <c r="L21" s="37">
        <v>77</v>
      </c>
      <c r="M21" s="37">
        <v>90</v>
      </c>
      <c r="N21" s="37">
        <v>90</v>
      </c>
      <c r="O21" s="37">
        <v>90</v>
      </c>
      <c r="P21" s="37">
        <v>90</v>
      </c>
      <c r="Q21" s="37">
        <v>90</v>
      </c>
      <c r="R21" s="39" t="s">
        <v>601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7"/>
  <sheetViews>
    <sheetView tabSelected="1" showWhiteSpace="0" view="pageBreakPreview" topLeftCell="A322" zoomScaleNormal="112" zoomScaleSheetLayoutView="100" workbookViewId="0">
      <selection activeCell="G1" sqref="G1:L1"/>
    </sheetView>
  </sheetViews>
  <sheetFormatPr defaultColWidth="9.140625" defaultRowHeight="15.75" x14ac:dyDescent="0.25"/>
  <cols>
    <col min="1" max="1" width="9.140625" style="60"/>
    <col min="2" max="2" width="74.28515625" style="60" customWidth="1"/>
    <col min="3" max="3" width="28.85546875" style="60" customWidth="1"/>
    <col min="4" max="4" width="16" style="60" customWidth="1"/>
    <col min="5" max="5" width="13.42578125" style="60" customWidth="1"/>
    <col min="6" max="6" width="11.140625" style="60" customWidth="1"/>
    <col min="7" max="7" width="11.28515625" style="60" customWidth="1"/>
    <col min="8" max="8" width="10.5703125" style="60" customWidth="1"/>
    <col min="9" max="9" width="11.5703125" style="60" customWidth="1"/>
    <col min="10" max="10" width="10.28515625" style="60" customWidth="1"/>
    <col min="11" max="11" width="10.42578125" style="60" bestFit="1" customWidth="1"/>
    <col min="12" max="12" width="2.85546875" style="60" customWidth="1"/>
    <col min="13" max="14" width="10.42578125" style="60" customWidth="1"/>
    <col min="15" max="16384" width="9.140625" style="60"/>
  </cols>
  <sheetData>
    <row r="1" spans="1:12" ht="359.25" customHeight="1" x14ac:dyDescent="0.25">
      <c r="B1" s="17"/>
      <c r="C1" s="17"/>
      <c r="D1" s="17"/>
      <c r="E1" s="55"/>
      <c r="F1" s="55"/>
      <c r="G1" s="121" t="s">
        <v>710</v>
      </c>
      <c r="H1" s="121"/>
      <c r="I1" s="121"/>
      <c r="J1" s="121"/>
      <c r="K1" s="121"/>
      <c r="L1" s="121"/>
    </row>
    <row r="2" spans="1:12" ht="76.5" customHeight="1" x14ac:dyDescent="0.25">
      <c r="A2" s="122" t="s">
        <v>658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2" ht="18" customHeight="1" x14ac:dyDescent="0.25">
      <c r="A3" s="103" t="s">
        <v>350</v>
      </c>
      <c r="B3" s="103" t="s">
        <v>12</v>
      </c>
      <c r="C3" s="103" t="s">
        <v>13</v>
      </c>
      <c r="D3" s="165" t="s">
        <v>14</v>
      </c>
      <c r="E3" s="166"/>
      <c r="F3" s="166"/>
      <c r="G3" s="166"/>
      <c r="H3" s="166"/>
      <c r="I3" s="166"/>
      <c r="J3" s="166"/>
      <c r="K3" s="167"/>
    </row>
    <row r="4" spans="1:12" ht="43.5" customHeight="1" x14ac:dyDescent="0.25">
      <c r="A4" s="103"/>
      <c r="B4" s="103"/>
      <c r="C4" s="103"/>
      <c r="D4" s="59" t="s">
        <v>15</v>
      </c>
      <c r="E4" s="59" t="s">
        <v>16</v>
      </c>
      <c r="F4" s="59" t="s">
        <v>7</v>
      </c>
      <c r="G4" s="59" t="s">
        <v>8</v>
      </c>
      <c r="H4" s="59" t="s">
        <v>9</v>
      </c>
      <c r="I4" s="59" t="s">
        <v>10</v>
      </c>
      <c r="J4" s="40" t="s">
        <v>532</v>
      </c>
      <c r="K4" s="59" t="s">
        <v>533</v>
      </c>
    </row>
    <row r="5" spans="1:12" ht="15.75" customHeight="1" x14ac:dyDescent="0.25">
      <c r="A5" s="135" t="s">
        <v>615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2" ht="13.5" customHeight="1" x14ac:dyDescent="0.25">
      <c r="A6" s="168" t="s">
        <v>20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</row>
    <row r="7" spans="1:12" ht="15.95" customHeight="1" x14ac:dyDescent="0.25">
      <c r="A7" s="134" t="s">
        <v>351</v>
      </c>
      <c r="B7" s="132" t="s">
        <v>588</v>
      </c>
      <c r="C7" s="123" t="s">
        <v>616</v>
      </c>
      <c r="D7" s="59" t="s">
        <v>177</v>
      </c>
      <c r="E7" s="46">
        <f>E8+E9</f>
        <v>18805.8</v>
      </c>
      <c r="F7" s="46">
        <f t="shared" ref="F7:K7" si="0">F8+F9</f>
        <v>8451</v>
      </c>
      <c r="G7" s="46">
        <f t="shared" si="0"/>
        <v>5054.0999999999995</v>
      </c>
      <c r="H7" s="46">
        <f t="shared" si="0"/>
        <v>0</v>
      </c>
      <c r="I7" s="46">
        <f t="shared" si="0"/>
        <v>5300.7000000000007</v>
      </c>
      <c r="J7" s="46">
        <f t="shared" si="0"/>
        <v>0</v>
      </c>
      <c r="K7" s="46">
        <f t="shared" si="0"/>
        <v>0</v>
      </c>
    </row>
    <row r="8" spans="1:12" ht="15.95" customHeight="1" x14ac:dyDescent="0.25">
      <c r="A8" s="134"/>
      <c r="B8" s="132"/>
      <c r="C8" s="124"/>
      <c r="D8" s="59" t="s">
        <v>17</v>
      </c>
      <c r="E8" s="46">
        <f>SUM(F8:K8)</f>
        <v>18805.8</v>
      </c>
      <c r="F8" s="46">
        <f>F11+F14+F17+F20</f>
        <v>8451</v>
      </c>
      <c r="G8" s="46">
        <f t="shared" ref="G8:J8" si="1">G11+G14+G17+G20</f>
        <v>5054.0999999999995</v>
      </c>
      <c r="H8" s="46">
        <f t="shared" si="1"/>
        <v>0</v>
      </c>
      <c r="I8" s="46">
        <f>I11+I14+I17+I20</f>
        <v>5300.7000000000007</v>
      </c>
      <c r="J8" s="46">
        <f t="shared" si="1"/>
        <v>0</v>
      </c>
      <c r="K8" s="46">
        <f>K11+K14+K17+K20</f>
        <v>0</v>
      </c>
    </row>
    <row r="9" spans="1:12" ht="15.95" customHeight="1" x14ac:dyDescent="0.25">
      <c r="A9" s="134"/>
      <c r="B9" s="132"/>
      <c r="C9" s="124"/>
      <c r="D9" s="59" t="s">
        <v>19</v>
      </c>
      <c r="E9" s="46">
        <f>SUM(F9:K9)</f>
        <v>0</v>
      </c>
      <c r="F9" s="46">
        <f>F12+F15+F18+F21</f>
        <v>0</v>
      </c>
      <c r="G9" s="46">
        <f t="shared" ref="G9:K9" si="2">G12+G15+G18+G21</f>
        <v>0</v>
      </c>
      <c r="H9" s="46">
        <f t="shared" si="2"/>
        <v>0</v>
      </c>
      <c r="I9" s="46">
        <f t="shared" si="2"/>
        <v>0</v>
      </c>
      <c r="J9" s="46">
        <f t="shared" si="2"/>
        <v>0</v>
      </c>
      <c r="K9" s="46">
        <f t="shared" si="2"/>
        <v>0</v>
      </c>
    </row>
    <row r="10" spans="1:12" ht="15.95" customHeight="1" x14ac:dyDescent="0.25">
      <c r="A10" s="134" t="s">
        <v>511</v>
      </c>
      <c r="B10" s="132" t="s">
        <v>505</v>
      </c>
      <c r="C10" s="124"/>
      <c r="D10" s="59" t="s">
        <v>177</v>
      </c>
      <c r="E10" s="46">
        <f>E11+E12</f>
        <v>7453.1</v>
      </c>
      <c r="F10" s="46">
        <f t="shared" ref="F10:K10" si="3">F11+F12</f>
        <v>0</v>
      </c>
      <c r="G10" s="46">
        <f t="shared" si="3"/>
        <v>3293.7</v>
      </c>
      <c r="H10" s="46">
        <f t="shared" si="3"/>
        <v>0</v>
      </c>
      <c r="I10" s="46">
        <f t="shared" si="3"/>
        <v>4159.4000000000005</v>
      </c>
      <c r="J10" s="46">
        <f t="shared" si="3"/>
        <v>0</v>
      </c>
      <c r="K10" s="46">
        <f t="shared" si="3"/>
        <v>0</v>
      </c>
    </row>
    <row r="11" spans="1:12" ht="15.95" customHeight="1" x14ac:dyDescent="0.25">
      <c r="A11" s="134"/>
      <c r="B11" s="132"/>
      <c r="C11" s="124"/>
      <c r="D11" s="59" t="s">
        <v>17</v>
      </c>
      <c r="E11" s="46">
        <f>SUM(F11:K11)</f>
        <v>7453.1</v>
      </c>
      <c r="F11" s="46">
        <v>0</v>
      </c>
      <c r="G11" s="46">
        <v>3293.7</v>
      </c>
      <c r="H11" s="46">
        <v>0</v>
      </c>
      <c r="I11" s="46">
        <f>4954.3-794.9</f>
        <v>4159.4000000000005</v>
      </c>
      <c r="J11" s="46">
        <v>0</v>
      </c>
      <c r="K11" s="46">
        <v>0</v>
      </c>
    </row>
    <row r="12" spans="1:12" ht="15.95" customHeight="1" x14ac:dyDescent="0.25">
      <c r="A12" s="134"/>
      <c r="B12" s="132"/>
      <c r="C12" s="124"/>
      <c r="D12" s="59" t="s">
        <v>19</v>
      </c>
      <c r="E12" s="46">
        <f>SUM(F12:K12)</f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2" ht="15.95" customHeight="1" x14ac:dyDescent="0.25">
      <c r="A13" s="134" t="s">
        <v>512</v>
      </c>
      <c r="B13" s="132" t="s">
        <v>506</v>
      </c>
      <c r="C13" s="124"/>
      <c r="D13" s="59" t="s">
        <v>177</v>
      </c>
      <c r="E13" s="46">
        <f>E14+E15</f>
        <v>1572.3000000000002</v>
      </c>
      <c r="F13" s="46">
        <f t="shared" ref="F13:K13" si="4">F15+F14</f>
        <v>0</v>
      </c>
      <c r="G13" s="46">
        <f t="shared" si="4"/>
        <v>431</v>
      </c>
      <c r="H13" s="46">
        <f t="shared" si="4"/>
        <v>0</v>
      </c>
      <c r="I13" s="46">
        <f t="shared" si="4"/>
        <v>1141.3000000000002</v>
      </c>
      <c r="J13" s="46">
        <f t="shared" si="4"/>
        <v>0</v>
      </c>
      <c r="K13" s="46">
        <f t="shared" si="4"/>
        <v>0</v>
      </c>
    </row>
    <row r="14" spans="1:12" ht="15.95" customHeight="1" x14ac:dyDescent="0.25">
      <c r="A14" s="134"/>
      <c r="B14" s="132"/>
      <c r="C14" s="124"/>
      <c r="D14" s="59" t="s">
        <v>17</v>
      </c>
      <c r="E14" s="46">
        <f>SUM(F14:K14)</f>
        <v>1572.3000000000002</v>
      </c>
      <c r="F14" s="46">
        <v>0</v>
      </c>
      <c r="G14" s="46">
        <f>431</f>
        <v>431</v>
      </c>
      <c r="H14" s="46">
        <v>0</v>
      </c>
      <c r="I14" s="46">
        <f>1700.9-559.6</f>
        <v>1141.3000000000002</v>
      </c>
      <c r="J14" s="46">
        <v>0</v>
      </c>
      <c r="K14" s="46">
        <v>0</v>
      </c>
    </row>
    <row r="15" spans="1:12" ht="15.95" customHeight="1" x14ac:dyDescent="0.25">
      <c r="A15" s="134"/>
      <c r="B15" s="132"/>
      <c r="C15" s="124"/>
      <c r="D15" s="59" t="s">
        <v>19</v>
      </c>
      <c r="E15" s="46">
        <f>SUM(F15:K15)</f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2" ht="15.95" customHeight="1" x14ac:dyDescent="0.25">
      <c r="A16" s="134" t="s">
        <v>513</v>
      </c>
      <c r="B16" s="132" t="s">
        <v>508</v>
      </c>
      <c r="C16" s="124"/>
      <c r="D16" s="59" t="s">
        <v>177</v>
      </c>
      <c r="E16" s="46">
        <f>E17+E18</f>
        <v>7993.2</v>
      </c>
      <c r="F16" s="46">
        <f t="shared" ref="F16:J16" si="5">F18+F17</f>
        <v>7161</v>
      </c>
      <c r="G16" s="46">
        <f t="shared" si="5"/>
        <v>832.2</v>
      </c>
      <c r="H16" s="46">
        <f t="shared" si="5"/>
        <v>0</v>
      </c>
      <c r="I16" s="46">
        <f>I18+I17</f>
        <v>0</v>
      </c>
      <c r="J16" s="46">
        <f t="shared" si="5"/>
        <v>0</v>
      </c>
      <c r="K16" s="46">
        <f>K18+K17</f>
        <v>0</v>
      </c>
    </row>
    <row r="17" spans="1:11" ht="15.95" customHeight="1" x14ac:dyDescent="0.25">
      <c r="A17" s="134"/>
      <c r="B17" s="132"/>
      <c r="C17" s="124"/>
      <c r="D17" s="59" t="s">
        <v>17</v>
      </c>
      <c r="E17" s="46">
        <f>SUM(F17:K17)</f>
        <v>7993.2</v>
      </c>
      <c r="F17" s="46">
        <v>7161</v>
      </c>
      <c r="G17" s="46">
        <f>832.2</f>
        <v>832.2</v>
      </c>
      <c r="H17" s="46">
        <v>0</v>
      </c>
      <c r="I17" s="46">
        <v>0</v>
      </c>
      <c r="J17" s="46">
        <v>0</v>
      </c>
      <c r="K17" s="46">
        <v>0</v>
      </c>
    </row>
    <row r="18" spans="1:11" ht="15.95" customHeight="1" x14ac:dyDescent="0.25">
      <c r="A18" s="134"/>
      <c r="B18" s="132"/>
      <c r="C18" s="124"/>
      <c r="D18" s="59" t="s">
        <v>19</v>
      </c>
      <c r="E18" s="46">
        <f>SUM(F18:K18)</f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ht="15.95" customHeight="1" x14ac:dyDescent="0.25">
      <c r="A19" s="134" t="s">
        <v>514</v>
      </c>
      <c r="B19" s="132" t="s">
        <v>529</v>
      </c>
      <c r="C19" s="124"/>
      <c r="D19" s="59" t="s">
        <v>177</v>
      </c>
      <c r="E19" s="46">
        <f>E20</f>
        <v>1787.2</v>
      </c>
      <c r="F19" s="46">
        <f t="shared" ref="F19:K19" si="6">F20</f>
        <v>1290</v>
      </c>
      <c r="G19" s="46">
        <f t="shared" si="6"/>
        <v>497.2</v>
      </c>
      <c r="H19" s="46">
        <f t="shared" si="6"/>
        <v>0</v>
      </c>
      <c r="I19" s="46">
        <f t="shared" si="6"/>
        <v>0</v>
      </c>
      <c r="J19" s="46">
        <f t="shared" si="6"/>
        <v>0</v>
      </c>
      <c r="K19" s="46">
        <f t="shared" si="6"/>
        <v>0</v>
      </c>
    </row>
    <row r="20" spans="1:11" ht="15.95" customHeight="1" x14ac:dyDescent="0.25">
      <c r="A20" s="134"/>
      <c r="B20" s="132"/>
      <c r="C20" s="124"/>
      <c r="D20" s="59" t="s">
        <v>17</v>
      </c>
      <c r="E20" s="46">
        <f>SUM(F20:K20)</f>
        <v>1787.2</v>
      </c>
      <c r="F20" s="46">
        <v>1290</v>
      </c>
      <c r="G20" s="46">
        <v>497.2</v>
      </c>
      <c r="H20" s="46">
        <v>0</v>
      </c>
      <c r="I20" s="46">
        <v>0</v>
      </c>
      <c r="J20" s="46">
        <v>0</v>
      </c>
      <c r="K20" s="46">
        <v>0</v>
      </c>
    </row>
    <row r="21" spans="1:11" ht="15.95" customHeight="1" x14ac:dyDescent="0.25">
      <c r="A21" s="134"/>
      <c r="B21" s="132"/>
      <c r="C21" s="125"/>
      <c r="D21" s="59" t="s">
        <v>19</v>
      </c>
      <c r="E21" s="46">
        <f>SUM(F21:K21)</f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</row>
    <row r="22" spans="1:11" ht="16.5" customHeight="1" x14ac:dyDescent="0.25">
      <c r="A22" s="134" t="s">
        <v>352</v>
      </c>
      <c r="B22" s="132" t="s">
        <v>501</v>
      </c>
      <c r="C22" s="123" t="s">
        <v>617</v>
      </c>
      <c r="D22" s="59" t="s">
        <v>177</v>
      </c>
      <c r="E22" s="46">
        <f>E23+E24</f>
        <v>5223.5</v>
      </c>
      <c r="F22" s="46">
        <f t="shared" ref="F22:K22" si="7">F23+F24</f>
        <v>838.1</v>
      </c>
      <c r="G22" s="46">
        <f t="shared" si="7"/>
        <v>0</v>
      </c>
      <c r="H22" s="46">
        <f t="shared" si="7"/>
        <v>590</v>
      </c>
      <c r="I22" s="46">
        <f t="shared" si="7"/>
        <v>3795.4</v>
      </c>
      <c r="J22" s="46">
        <f t="shared" si="7"/>
        <v>0</v>
      </c>
      <c r="K22" s="46">
        <f t="shared" si="7"/>
        <v>0</v>
      </c>
    </row>
    <row r="23" spans="1:11" ht="16.5" customHeight="1" x14ac:dyDescent="0.25">
      <c r="A23" s="134"/>
      <c r="B23" s="132"/>
      <c r="C23" s="124"/>
      <c r="D23" s="59" t="s">
        <v>17</v>
      </c>
      <c r="E23" s="46">
        <f>SUM(F23:K23)</f>
        <v>5223.5</v>
      </c>
      <c r="F23" s="46">
        <f>F26+F29</f>
        <v>838.1</v>
      </c>
      <c r="G23" s="46">
        <f t="shared" ref="G23:K23" si="8">G26+G29</f>
        <v>0</v>
      </c>
      <c r="H23" s="46">
        <f t="shared" si="8"/>
        <v>590</v>
      </c>
      <c r="I23" s="46">
        <f t="shared" si="8"/>
        <v>3795.4</v>
      </c>
      <c r="J23" s="46">
        <f t="shared" si="8"/>
        <v>0</v>
      </c>
      <c r="K23" s="46">
        <f t="shared" si="8"/>
        <v>0</v>
      </c>
    </row>
    <row r="24" spans="1:11" ht="16.5" customHeight="1" x14ac:dyDescent="0.25">
      <c r="A24" s="134"/>
      <c r="B24" s="132"/>
      <c r="C24" s="124"/>
      <c r="D24" s="59" t="s">
        <v>19</v>
      </c>
      <c r="E24" s="46">
        <f>SUM(F24:K24)</f>
        <v>0</v>
      </c>
      <c r="F24" s="46">
        <f>F27+F30</f>
        <v>0</v>
      </c>
      <c r="G24" s="46">
        <f t="shared" ref="G24:K24" si="9">G27+G30</f>
        <v>0</v>
      </c>
      <c r="H24" s="46">
        <f t="shared" si="9"/>
        <v>0</v>
      </c>
      <c r="I24" s="46">
        <f t="shared" si="9"/>
        <v>0</v>
      </c>
      <c r="J24" s="46">
        <f t="shared" si="9"/>
        <v>0</v>
      </c>
      <c r="K24" s="46">
        <f t="shared" si="9"/>
        <v>0</v>
      </c>
    </row>
    <row r="25" spans="1:11" ht="18" customHeight="1" x14ac:dyDescent="0.25">
      <c r="A25" s="134" t="s">
        <v>515</v>
      </c>
      <c r="B25" s="132" t="s">
        <v>502</v>
      </c>
      <c r="C25" s="124"/>
      <c r="D25" s="59" t="s">
        <v>177</v>
      </c>
      <c r="E25" s="46">
        <f>E26+E27</f>
        <v>3795.4</v>
      </c>
      <c r="F25" s="46">
        <f t="shared" ref="F25:K25" si="10">F26+F27</f>
        <v>0</v>
      </c>
      <c r="G25" s="46">
        <f t="shared" si="10"/>
        <v>0</v>
      </c>
      <c r="H25" s="46">
        <f t="shared" si="10"/>
        <v>0</v>
      </c>
      <c r="I25" s="46">
        <f t="shared" si="10"/>
        <v>3795.4</v>
      </c>
      <c r="J25" s="46">
        <f t="shared" si="10"/>
        <v>0</v>
      </c>
      <c r="K25" s="46">
        <f t="shared" si="10"/>
        <v>0</v>
      </c>
    </row>
    <row r="26" spans="1:11" ht="15.75" customHeight="1" x14ac:dyDescent="0.25">
      <c r="A26" s="134"/>
      <c r="B26" s="132"/>
      <c r="C26" s="124"/>
      <c r="D26" s="59" t="s">
        <v>17</v>
      </c>
      <c r="E26" s="46">
        <f>SUM(F26:K26)</f>
        <v>3795.4</v>
      </c>
      <c r="F26" s="46">
        <v>0</v>
      </c>
      <c r="G26" s="46">
        <v>0</v>
      </c>
      <c r="H26" s="46">
        <v>0</v>
      </c>
      <c r="I26" s="46">
        <f>794.9+559.6+2440.9</f>
        <v>3795.4</v>
      </c>
      <c r="J26" s="46">
        <v>0</v>
      </c>
      <c r="K26" s="46">
        <v>0</v>
      </c>
    </row>
    <row r="27" spans="1:11" ht="15.75" customHeight="1" x14ac:dyDescent="0.25">
      <c r="A27" s="134"/>
      <c r="B27" s="132"/>
      <c r="C27" s="124"/>
      <c r="D27" s="59" t="s">
        <v>19</v>
      </c>
      <c r="E27" s="46">
        <f>SUM(F27:K27)</f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</row>
    <row r="28" spans="1:11" ht="15.95" customHeight="1" x14ac:dyDescent="0.25">
      <c r="A28" s="134" t="s">
        <v>516</v>
      </c>
      <c r="B28" s="132" t="s">
        <v>504</v>
      </c>
      <c r="C28" s="124"/>
      <c r="D28" s="59" t="s">
        <v>177</v>
      </c>
      <c r="E28" s="46">
        <f>E29+E30</f>
        <v>1428.1</v>
      </c>
      <c r="F28" s="46">
        <f t="shared" ref="F28:K28" si="11">F29+F30</f>
        <v>838.1</v>
      </c>
      <c r="G28" s="46">
        <f t="shared" si="11"/>
        <v>0</v>
      </c>
      <c r="H28" s="46">
        <f t="shared" si="11"/>
        <v>590</v>
      </c>
      <c r="I28" s="46">
        <f t="shared" si="11"/>
        <v>0</v>
      </c>
      <c r="J28" s="46">
        <f t="shared" si="11"/>
        <v>0</v>
      </c>
      <c r="K28" s="46">
        <f t="shared" si="11"/>
        <v>0</v>
      </c>
    </row>
    <row r="29" spans="1:11" ht="15.95" customHeight="1" x14ac:dyDescent="0.25">
      <c r="A29" s="134"/>
      <c r="B29" s="132"/>
      <c r="C29" s="124"/>
      <c r="D29" s="59" t="s">
        <v>17</v>
      </c>
      <c r="E29" s="46">
        <f>SUM(F29:K29)</f>
        <v>1428.1</v>
      </c>
      <c r="F29" s="46">
        <v>838.1</v>
      </c>
      <c r="G29" s="46">
        <v>0</v>
      </c>
      <c r="H29" s="46">
        <v>590</v>
      </c>
      <c r="I29" s="46">
        <v>0</v>
      </c>
      <c r="J29" s="46">
        <v>0</v>
      </c>
      <c r="K29" s="46">
        <v>0</v>
      </c>
    </row>
    <row r="30" spans="1:11" ht="15.95" customHeight="1" x14ac:dyDescent="0.25">
      <c r="A30" s="134"/>
      <c r="B30" s="132"/>
      <c r="C30" s="125"/>
      <c r="D30" s="59" t="s">
        <v>19</v>
      </c>
      <c r="E30" s="46">
        <f>SUM(F30:K30)</f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</row>
    <row r="31" spans="1:11" ht="15.95" customHeight="1" x14ac:dyDescent="0.25">
      <c r="A31" s="134" t="s">
        <v>353</v>
      </c>
      <c r="B31" s="132" t="s">
        <v>503</v>
      </c>
      <c r="C31" s="123" t="s">
        <v>590</v>
      </c>
      <c r="D31" s="59" t="s">
        <v>177</v>
      </c>
      <c r="E31" s="46">
        <f>E32+E33</f>
        <v>46795.099999999991</v>
      </c>
      <c r="F31" s="46">
        <f t="shared" ref="F31:K31" si="12">F32+F33</f>
        <v>23212.199999999997</v>
      </c>
      <c r="G31" s="46">
        <f t="shared" si="12"/>
        <v>10718.300000000001</v>
      </c>
      <c r="H31" s="46">
        <f t="shared" si="12"/>
        <v>272.3</v>
      </c>
      <c r="I31" s="46">
        <f t="shared" si="12"/>
        <v>12592.3</v>
      </c>
      <c r="J31" s="46">
        <f t="shared" si="12"/>
        <v>0</v>
      </c>
      <c r="K31" s="46">
        <f t="shared" si="12"/>
        <v>0</v>
      </c>
    </row>
    <row r="32" spans="1:11" ht="15.95" customHeight="1" x14ac:dyDescent="0.25">
      <c r="A32" s="134"/>
      <c r="B32" s="132"/>
      <c r="C32" s="124"/>
      <c r="D32" s="59" t="s">
        <v>17</v>
      </c>
      <c r="E32" s="46">
        <f>SUM(F32:K32)</f>
        <v>46338.299999999988</v>
      </c>
      <c r="F32" s="46">
        <f>F35+F38+F41+F44</f>
        <v>23212.199999999997</v>
      </c>
      <c r="G32" s="46">
        <f t="shared" ref="G32:I32" si="13">G35+G38+G41+G44</f>
        <v>10506.6</v>
      </c>
      <c r="H32" s="46">
        <f t="shared" si="13"/>
        <v>27.2</v>
      </c>
      <c r="I32" s="46">
        <f t="shared" si="13"/>
        <v>12592.3</v>
      </c>
      <c r="J32" s="46">
        <v>0</v>
      </c>
      <c r="K32" s="46">
        <v>0</v>
      </c>
    </row>
    <row r="33" spans="1:11" ht="15.95" customHeight="1" x14ac:dyDescent="0.25">
      <c r="A33" s="134"/>
      <c r="B33" s="132"/>
      <c r="C33" s="124"/>
      <c r="D33" s="59" t="s">
        <v>19</v>
      </c>
      <c r="E33" s="46">
        <f>SUM(F33:K33)</f>
        <v>456.79999999999995</v>
      </c>
      <c r="F33" s="46">
        <f>F36+F39+F42+F45</f>
        <v>0</v>
      </c>
      <c r="G33" s="46">
        <f t="shared" ref="G33:K33" si="14">G36+G39+G42+G45</f>
        <v>211.7</v>
      </c>
      <c r="H33" s="46">
        <f t="shared" si="14"/>
        <v>245.1</v>
      </c>
      <c r="I33" s="46">
        <f t="shared" si="14"/>
        <v>0</v>
      </c>
      <c r="J33" s="46">
        <f t="shared" si="14"/>
        <v>0</v>
      </c>
      <c r="K33" s="46">
        <f t="shared" si="14"/>
        <v>0</v>
      </c>
    </row>
    <row r="34" spans="1:11" ht="15.95" customHeight="1" x14ac:dyDescent="0.25">
      <c r="A34" s="134" t="s">
        <v>517</v>
      </c>
      <c r="B34" s="132" t="s">
        <v>592</v>
      </c>
      <c r="C34" s="124"/>
      <c r="D34" s="59" t="s">
        <v>177</v>
      </c>
      <c r="E34" s="46">
        <f>E35+E36</f>
        <v>19083.599999999999</v>
      </c>
      <c r="F34" s="46">
        <f t="shared" ref="F34:K34" si="15">F35+F36</f>
        <v>112.5</v>
      </c>
      <c r="G34" s="46">
        <f t="shared" si="15"/>
        <v>7507.5</v>
      </c>
      <c r="H34" s="46">
        <f t="shared" si="15"/>
        <v>0</v>
      </c>
      <c r="I34" s="46">
        <f t="shared" si="15"/>
        <v>11463.599999999999</v>
      </c>
      <c r="J34" s="46">
        <f t="shared" si="15"/>
        <v>0</v>
      </c>
      <c r="K34" s="46">
        <f t="shared" si="15"/>
        <v>0</v>
      </c>
    </row>
    <row r="35" spans="1:11" ht="15.95" customHeight="1" x14ac:dyDescent="0.25">
      <c r="A35" s="134"/>
      <c r="B35" s="132"/>
      <c r="C35" s="124"/>
      <c r="D35" s="59" t="s">
        <v>17</v>
      </c>
      <c r="E35" s="46">
        <f>SUM(F35:K35)</f>
        <v>19083.599999999999</v>
      </c>
      <c r="F35" s="46">
        <v>112.5</v>
      </c>
      <c r="G35" s="46">
        <v>7507.5</v>
      </c>
      <c r="H35" s="46">
        <v>0</v>
      </c>
      <c r="I35" s="46">
        <f>6513.7+8047.6-3097.7</f>
        <v>11463.599999999999</v>
      </c>
      <c r="J35" s="46">
        <v>0</v>
      </c>
      <c r="K35" s="46">
        <v>0</v>
      </c>
    </row>
    <row r="36" spans="1:11" ht="15.95" customHeight="1" x14ac:dyDescent="0.25">
      <c r="A36" s="134"/>
      <c r="B36" s="132"/>
      <c r="C36" s="124"/>
      <c r="D36" s="59" t="s">
        <v>19</v>
      </c>
      <c r="E36" s="46">
        <f>SUM(F36:K36)</f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</row>
    <row r="37" spans="1:11" ht="15.95" customHeight="1" x14ac:dyDescent="0.25">
      <c r="A37" s="134" t="s">
        <v>518</v>
      </c>
      <c r="B37" s="132" t="s">
        <v>591</v>
      </c>
      <c r="C37" s="124"/>
      <c r="D37" s="59" t="s">
        <v>177</v>
      </c>
      <c r="E37" s="46">
        <f>E38+E39</f>
        <v>23031.1</v>
      </c>
      <c r="F37" s="46">
        <f t="shared" ref="F37:K37" si="16">SUM(F38:F39)</f>
        <v>23031.1</v>
      </c>
      <c r="G37" s="46">
        <f t="shared" si="16"/>
        <v>0</v>
      </c>
      <c r="H37" s="46">
        <f t="shared" si="16"/>
        <v>0</v>
      </c>
      <c r="I37" s="46">
        <f t="shared" si="16"/>
        <v>0</v>
      </c>
      <c r="J37" s="46">
        <f t="shared" si="16"/>
        <v>0</v>
      </c>
      <c r="K37" s="46">
        <f t="shared" si="16"/>
        <v>0</v>
      </c>
    </row>
    <row r="38" spans="1:11" ht="15.95" customHeight="1" x14ac:dyDescent="0.25">
      <c r="A38" s="134"/>
      <c r="B38" s="132"/>
      <c r="C38" s="124"/>
      <c r="D38" s="59" t="s">
        <v>17</v>
      </c>
      <c r="E38" s="46">
        <f>SUM(F38:K38)</f>
        <v>23031.1</v>
      </c>
      <c r="F38" s="46">
        <v>23031.1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</row>
    <row r="39" spans="1:11" ht="15.95" customHeight="1" x14ac:dyDescent="0.25">
      <c r="A39" s="134"/>
      <c r="B39" s="132"/>
      <c r="C39" s="124"/>
      <c r="D39" s="59" t="s">
        <v>19</v>
      </c>
      <c r="E39" s="46">
        <f>SUM(F39:K39)</f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</row>
    <row r="40" spans="1:11" ht="15.95" customHeight="1" x14ac:dyDescent="0.25">
      <c r="A40" s="134" t="s">
        <v>519</v>
      </c>
      <c r="B40" s="132" t="s">
        <v>466</v>
      </c>
      <c r="C40" s="124"/>
      <c r="D40" s="59" t="s">
        <v>177</v>
      </c>
      <c r="E40" s="46">
        <f>E41+E42</f>
        <v>0</v>
      </c>
      <c r="F40" s="46">
        <f t="shared" ref="F40:K40" si="17">SUM(F41:F42)</f>
        <v>0</v>
      </c>
      <c r="G40" s="46">
        <f t="shared" si="17"/>
        <v>0</v>
      </c>
      <c r="H40" s="46">
        <f t="shared" si="17"/>
        <v>0</v>
      </c>
      <c r="I40" s="46">
        <f t="shared" si="17"/>
        <v>0</v>
      </c>
      <c r="J40" s="46">
        <f t="shared" si="17"/>
        <v>0</v>
      </c>
      <c r="K40" s="46">
        <f t="shared" si="17"/>
        <v>0</v>
      </c>
    </row>
    <row r="41" spans="1:11" ht="15.95" customHeight="1" x14ac:dyDescent="0.25">
      <c r="A41" s="134"/>
      <c r="B41" s="132"/>
      <c r="C41" s="124"/>
      <c r="D41" s="59" t="s">
        <v>17</v>
      </c>
      <c r="E41" s="46">
        <f>SUM(F41:K41)</f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</row>
    <row r="42" spans="1:11" ht="15.95" customHeight="1" x14ac:dyDescent="0.25">
      <c r="A42" s="134"/>
      <c r="B42" s="132"/>
      <c r="C42" s="124"/>
      <c r="D42" s="59" t="s">
        <v>19</v>
      </c>
      <c r="E42" s="46">
        <f>SUM(F42:K42)</f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</row>
    <row r="43" spans="1:11" ht="15.95" customHeight="1" x14ac:dyDescent="0.25">
      <c r="A43" s="134" t="s">
        <v>520</v>
      </c>
      <c r="B43" s="132" t="s">
        <v>507</v>
      </c>
      <c r="C43" s="124"/>
      <c r="D43" s="59" t="s">
        <v>177</v>
      </c>
      <c r="E43" s="46">
        <f>E44+E45</f>
        <v>4680.3999999999996</v>
      </c>
      <c r="F43" s="46">
        <f t="shared" ref="F43:K43" si="18">SUM(F44:F45)</f>
        <v>68.599999999999994</v>
      </c>
      <c r="G43" s="46">
        <f t="shared" si="18"/>
        <v>3210.7999999999997</v>
      </c>
      <c r="H43" s="46">
        <f t="shared" si="18"/>
        <v>272.3</v>
      </c>
      <c r="I43" s="46">
        <f t="shared" si="18"/>
        <v>1128.7</v>
      </c>
      <c r="J43" s="46">
        <f t="shared" si="18"/>
        <v>0</v>
      </c>
      <c r="K43" s="46">
        <f t="shared" si="18"/>
        <v>0</v>
      </c>
    </row>
    <row r="44" spans="1:11" ht="15.95" customHeight="1" x14ac:dyDescent="0.25">
      <c r="A44" s="134"/>
      <c r="B44" s="132"/>
      <c r="C44" s="124"/>
      <c r="D44" s="59" t="s">
        <v>17</v>
      </c>
      <c r="E44" s="46">
        <f>SUM(F44:K44)</f>
        <v>4223.5999999999995</v>
      </c>
      <c r="F44" s="46">
        <v>68.599999999999994</v>
      </c>
      <c r="G44" s="46">
        <v>2999.1</v>
      </c>
      <c r="H44" s="46">
        <v>27.2</v>
      </c>
      <c r="I44" s="46">
        <v>1128.7</v>
      </c>
      <c r="J44" s="46">
        <v>0</v>
      </c>
      <c r="K44" s="46">
        <v>0</v>
      </c>
    </row>
    <row r="45" spans="1:11" ht="15.95" customHeight="1" x14ac:dyDescent="0.25">
      <c r="A45" s="134"/>
      <c r="B45" s="132"/>
      <c r="C45" s="125"/>
      <c r="D45" s="59" t="s">
        <v>19</v>
      </c>
      <c r="E45" s="46">
        <f>SUM(F45:K45)</f>
        <v>456.79999999999995</v>
      </c>
      <c r="F45" s="46">
        <v>0</v>
      </c>
      <c r="G45" s="46">
        <v>211.7</v>
      </c>
      <c r="H45" s="46">
        <v>245.1</v>
      </c>
      <c r="I45" s="46">
        <v>0</v>
      </c>
      <c r="J45" s="46">
        <v>0</v>
      </c>
      <c r="K45" s="46">
        <v>0</v>
      </c>
    </row>
    <row r="46" spans="1:11" ht="15.95" customHeight="1" x14ac:dyDescent="0.25">
      <c r="A46" s="134" t="s">
        <v>22</v>
      </c>
      <c r="B46" s="132" t="s">
        <v>679</v>
      </c>
      <c r="C46" s="103" t="s">
        <v>23</v>
      </c>
      <c r="D46" s="59" t="s">
        <v>177</v>
      </c>
      <c r="E46" s="46">
        <f>E47+E48+E49</f>
        <v>35700.200000000004</v>
      </c>
      <c r="F46" s="46">
        <f t="shared" ref="F46:K46" si="19">F47+F48+F49</f>
        <v>1703.3</v>
      </c>
      <c r="G46" s="46">
        <f t="shared" si="19"/>
        <v>0</v>
      </c>
      <c r="H46" s="46">
        <f t="shared" si="19"/>
        <v>33996.9</v>
      </c>
      <c r="I46" s="46">
        <f>I47+I48+I49</f>
        <v>0</v>
      </c>
      <c r="J46" s="46">
        <f>J47+J48+J49</f>
        <v>0</v>
      </c>
      <c r="K46" s="46">
        <f t="shared" si="19"/>
        <v>0</v>
      </c>
    </row>
    <row r="47" spans="1:11" ht="15.95" customHeight="1" x14ac:dyDescent="0.25">
      <c r="A47" s="134"/>
      <c r="B47" s="132"/>
      <c r="C47" s="103"/>
      <c r="D47" s="59" t="s">
        <v>17</v>
      </c>
      <c r="E47" s="46">
        <f>SUM(F47:K47)</f>
        <v>35700.200000000004</v>
      </c>
      <c r="F47" s="46">
        <v>1703.3</v>
      </c>
      <c r="G47" s="46">
        <v>0</v>
      </c>
      <c r="H47" s="46">
        <v>33996.9</v>
      </c>
      <c r="I47" s="46">
        <v>0</v>
      </c>
      <c r="J47" s="46">
        <v>0</v>
      </c>
      <c r="K47" s="46">
        <v>0</v>
      </c>
    </row>
    <row r="48" spans="1:11" ht="15.95" customHeight="1" x14ac:dyDescent="0.25">
      <c r="A48" s="134"/>
      <c r="B48" s="132"/>
      <c r="C48" s="103"/>
      <c r="D48" s="59" t="s">
        <v>19</v>
      </c>
      <c r="E48" s="46">
        <f>SUM(F48:K48)</f>
        <v>0</v>
      </c>
      <c r="F48" s="46">
        <f>171430.6-171430.6</f>
        <v>0</v>
      </c>
      <c r="G48" s="46">
        <v>0</v>
      </c>
      <c r="H48" s="46">
        <v>0</v>
      </c>
      <c r="I48" s="46">
        <v>0</v>
      </c>
      <c r="J48" s="46">
        <f>G48</f>
        <v>0</v>
      </c>
      <c r="K48" s="46">
        <v>0</v>
      </c>
    </row>
    <row r="49" spans="1:14" ht="15.95" customHeight="1" x14ac:dyDescent="0.25">
      <c r="A49" s="134"/>
      <c r="B49" s="132"/>
      <c r="C49" s="103"/>
      <c r="D49" s="59" t="s">
        <v>18</v>
      </c>
      <c r="E49" s="46">
        <f>SUM(F49:K49)</f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3"/>
      <c r="M49" s="3"/>
      <c r="N49" s="3"/>
    </row>
    <row r="50" spans="1:14" ht="15.95" customHeight="1" x14ac:dyDescent="0.25">
      <c r="A50" s="134" t="s">
        <v>24</v>
      </c>
      <c r="B50" s="132" t="s">
        <v>488</v>
      </c>
      <c r="C50" s="103" t="s">
        <v>30</v>
      </c>
      <c r="D50" s="59" t="s">
        <v>177</v>
      </c>
      <c r="E50" s="46">
        <f>E51+E52+E53</f>
        <v>12058.7</v>
      </c>
      <c r="F50" s="46">
        <f t="shared" ref="F50:K50" si="20">F51+F52+F53</f>
        <v>5437.2</v>
      </c>
      <c r="G50" s="46">
        <f t="shared" si="20"/>
        <v>6621.5</v>
      </c>
      <c r="H50" s="46">
        <f t="shared" si="20"/>
        <v>0</v>
      </c>
      <c r="I50" s="46">
        <f t="shared" si="20"/>
        <v>0</v>
      </c>
      <c r="J50" s="46">
        <f t="shared" si="20"/>
        <v>0</v>
      </c>
      <c r="K50" s="46">
        <f t="shared" si="20"/>
        <v>0</v>
      </c>
      <c r="M50" s="3"/>
    </row>
    <row r="51" spans="1:14" ht="15.95" customHeight="1" x14ac:dyDescent="0.25">
      <c r="A51" s="134"/>
      <c r="B51" s="132"/>
      <c r="C51" s="103"/>
      <c r="D51" s="59" t="s">
        <v>17</v>
      </c>
      <c r="E51" s="46">
        <f>SUM(F51:K51)</f>
        <v>12058.7</v>
      </c>
      <c r="F51" s="46">
        <v>5437.2</v>
      </c>
      <c r="G51" s="46">
        <v>6621.5</v>
      </c>
      <c r="H51" s="46">
        <v>0</v>
      </c>
      <c r="I51" s="46">
        <v>0</v>
      </c>
      <c r="J51" s="46">
        <v>0</v>
      </c>
      <c r="K51" s="46">
        <v>0</v>
      </c>
    </row>
    <row r="52" spans="1:14" ht="15.95" customHeight="1" x14ac:dyDescent="0.25">
      <c r="A52" s="134"/>
      <c r="B52" s="132"/>
      <c r="C52" s="103"/>
      <c r="D52" s="59" t="s">
        <v>19</v>
      </c>
      <c r="E52" s="46">
        <f>SUM(F52:K52)</f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</row>
    <row r="53" spans="1:14" ht="15.95" customHeight="1" x14ac:dyDescent="0.25">
      <c r="A53" s="134"/>
      <c r="B53" s="132"/>
      <c r="C53" s="103"/>
      <c r="D53" s="59" t="s">
        <v>18</v>
      </c>
      <c r="E53" s="46">
        <f>SUM(F53:K53)</f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</row>
    <row r="54" spans="1:14" ht="15.95" customHeight="1" x14ac:dyDescent="0.25">
      <c r="A54" s="134" t="s">
        <v>26</v>
      </c>
      <c r="B54" s="132" t="s">
        <v>509</v>
      </c>
      <c r="C54" s="103" t="s">
        <v>702</v>
      </c>
      <c r="D54" s="59" t="s">
        <v>177</v>
      </c>
      <c r="E54" s="46">
        <f>E55+E56</f>
        <v>7090.8</v>
      </c>
      <c r="F54" s="46">
        <f t="shared" ref="F54:K54" si="21">F55+F56</f>
        <v>2074</v>
      </c>
      <c r="G54" s="46">
        <f t="shared" si="21"/>
        <v>5016.8</v>
      </c>
      <c r="H54" s="46">
        <f t="shared" si="21"/>
        <v>0</v>
      </c>
      <c r="I54" s="46">
        <f t="shared" si="21"/>
        <v>0</v>
      </c>
      <c r="J54" s="46">
        <f t="shared" si="21"/>
        <v>0</v>
      </c>
      <c r="K54" s="46">
        <f t="shared" si="21"/>
        <v>0</v>
      </c>
      <c r="M54" s="3"/>
    </row>
    <row r="55" spans="1:14" ht="15.95" customHeight="1" x14ac:dyDescent="0.25">
      <c r="A55" s="134"/>
      <c r="B55" s="132"/>
      <c r="C55" s="103"/>
      <c r="D55" s="59" t="s">
        <v>17</v>
      </c>
      <c r="E55" s="46">
        <f>SUM(F55:K55)</f>
        <v>7090.8</v>
      </c>
      <c r="F55" s="46">
        <f>202+1872</f>
        <v>2074</v>
      </c>
      <c r="G55" s="46">
        <v>5016.8</v>
      </c>
      <c r="H55" s="46">
        <v>0</v>
      </c>
      <c r="I55" s="46">
        <v>0</v>
      </c>
      <c r="J55" s="46">
        <v>0</v>
      </c>
      <c r="K55" s="46">
        <v>0</v>
      </c>
    </row>
    <row r="56" spans="1:14" ht="15.95" customHeight="1" x14ac:dyDescent="0.25">
      <c r="A56" s="134"/>
      <c r="B56" s="132"/>
      <c r="C56" s="103"/>
      <c r="D56" s="59" t="s">
        <v>19</v>
      </c>
      <c r="E56" s="46">
        <f>SUM(F56:K56)</f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</row>
    <row r="57" spans="1:14" ht="15.95" customHeight="1" x14ac:dyDescent="0.25">
      <c r="A57" s="134" t="s">
        <v>27</v>
      </c>
      <c r="B57" s="132" t="s">
        <v>654</v>
      </c>
      <c r="C57" s="103" t="s">
        <v>702</v>
      </c>
      <c r="D57" s="59" t="s">
        <v>177</v>
      </c>
      <c r="E57" s="46">
        <f>E58+E59</f>
        <v>0</v>
      </c>
      <c r="F57" s="46">
        <f t="shared" ref="F57:K57" si="22">F58+F59</f>
        <v>0</v>
      </c>
      <c r="G57" s="46">
        <f t="shared" si="22"/>
        <v>0</v>
      </c>
      <c r="H57" s="46">
        <f t="shared" si="22"/>
        <v>0</v>
      </c>
      <c r="I57" s="46">
        <f t="shared" si="22"/>
        <v>0</v>
      </c>
      <c r="J57" s="46">
        <f t="shared" si="22"/>
        <v>0</v>
      </c>
      <c r="K57" s="46">
        <f t="shared" si="22"/>
        <v>0</v>
      </c>
      <c r="M57" s="3"/>
    </row>
    <row r="58" spans="1:14" ht="15.95" customHeight="1" x14ac:dyDescent="0.25">
      <c r="A58" s="134"/>
      <c r="B58" s="132"/>
      <c r="C58" s="103"/>
      <c r="D58" s="59" t="s">
        <v>17</v>
      </c>
      <c r="E58" s="46">
        <f>SUM(F58:K58)</f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</row>
    <row r="59" spans="1:14" ht="15.95" customHeight="1" x14ac:dyDescent="0.25">
      <c r="A59" s="134"/>
      <c r="B59" s="132"/>
      <c r="C59" s="103"/>
      <c r="D59" s="59" t="s">
        <v>19</v>
      </c>
      <c r="E59" s="46">
        <f>SUM(F59:K59)</f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</row>
    <row r="60" spans="1:14" ht="18" customHeight="1" x14ac:dyDescent="0.25">
      <c r="A60" s="138" t="s">
        <v>629</v>
      </c>
      <c r="B60" s="139"/>
      <c r="C60" s="123"/>
      <c r="D60" s="59" t="s">
        <v>177</v>
      </c>
      <c r="E60" s="46">
        <f>E61+E62+E63</f>
        <v>125674.09999999999</v>
      </c>
      <c r="F60" s="46">
        <f t="shared" ref="F60:K60" si="23">F61+F62+F63</f>
        <v>41715.799999999996</v>
      </c>
      <c r="G60" s="46">
        <f t="shared" si="23"/>
        <v>27410.7</v>
      </c>
      <c r="H60" s="46">
        <f t="shared" si="23"/>
        <v>34859.199999999997</v>
      </c>
      <c r="I60" s="46">
        <f t="shared" si="23"/>
        <v>21688.400000000001</v>
      </c>
      <c r="J60" s="46">
        <f t="shared" si="23"/>
        <v>0</v>
      </c>
      <c r="K60" s="46">
        <f t="shared" si="23"/>
        <v>0</v>
      </c>
      <c r="L60" s="3"/>
    </row>
    <row r="61" spans="1:14" ht="18" customHeight="1" x14ac:dyDescent="0.25">
      <c r="A61" s="140"/>
      <c r="B61" s="141"/>
      <c r="C61" s="124"/>
      <c r="D61" s="59" t="s">
        <v>17</v>
      </c>
      <c r="E61" s="46">
        <f>SUM(F61:K61)</f>
        <v>125217.29999999999</v>
      </c>
      <c r="F61" s="46">
        <f>F8+F23+F32+F47+F51+F55+F58</f>
        <v>41715.799999999996</v>
      </c>
      <c r="G61" s="46">
        <f t="shared" ref="G61:K61" si="24">G8+G23+G32+G47+G51+G55+G58</f>
        <v>27199</v>
      </c>
      <c r="H61" s="46">
        <f t="shared" si="24"/>
        <v>34614.1</v>
      </c>
      <c r="I61" s="46">
        <f t="shared" si="24"/>
        <v>21688.400000000001</v>
      </c>
      <c r="J61" s="46">
        <f t="shared" si="24"/>
        <v>0</v>
      </c>
      <c r="K61" s="46">
        <f t="shared" si="24"/>
        <v>0</v>
      </c>
    </row>
    <row r="62" spans="1:14" ht="18" customHeight="1" x14ac:dyDescent="0.25">
      <c r="A62" s="140"/>
      <c r="B62" s="141"/>
      <c r="C62" s="124"/>
      <c r="D62" s="59" t="s">
        <v>19</v>
      </c>
      <c r="E62" s="46">
        <f>SUM(F62:K62)</f>
        <v>456.79999999999995</v>
      </c>
      <c r="F62" s="46">
        <f>F9+F24+F33+F48+F52+F56</f>
        <v>0</v>
      </c>
      <c r="G62" s="46">
        <f t="shared" ref="G62:K62" si="25">G9+G24+G33+G48+G52+G56</f>
        <v>211.7</v>
      </c>
      <c r="H62" s="46">
        <f t="shared" si="25"/>
        <v>245.1</v>
      </c>
      <c r="I62" s="46">
        <f t="shared" si="25"/>
        <v>0</v>
      </c>
      <c r="J62" s="46">
        <f t="shared" si="25"/>
        <v>0</v>
      </c>
      <c r="K62" s="46">
        <f t="shared" si="25"/>
        <v>0</v>
      </c>
    </row>
    <row r="63" spans="1:14" ht="18" customHeight="1" x14ac:dyDescent="0.25">
      <c r="A63" s="142"/>
      <c r="B63" s="143"/>
      <c r="C63" s="125"/>
      <c r="D63" s="59" t="s">
        <v>18</v>
      </c>
      <c r="E63" s="46">
        <f>SUM(F63:I63)</f>
        <v>0</v>
      </c>
      <c r="F63" s="46">
        <f>F49</f>
        <v>0</v>
      </c>
      <c r="G63" s="46">
        <f t="shared" ref="G63:K63" si="26">G49</f>
        <v>0</v>
      </c>
      <c r="H63" s="46">
        <f t="shared" si="26"/>
        <v>0</v>
      </c>
      <c r="I63" s="46">
        <f t="shared" si="26"/>
        <v>0</v>
      </c>
      <c r="J63" s="46">
        <f t="shared" si="26"/>
        <v>0</v>
      </c>
      <c r="K63" s="46">
        <f t="shared" si="26"/>
        <v>0</v>
      </c>
    </row>
    <row r="64" spans="1:14" ht="27" customHeight="1" x14ac:dyDescent="0.25">
      <c r="A64" s="103" t="s">
        <v>336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ht="30" customHeight="1" x14ac:dyDescent="0.25">
      <c r="A65" s="137" t="s">
        <v>356</v>
      </c>
      <c r="B65" s="145" t="s">
        <v>53</v>
      </c>
      <c r="C65" s="125" t="s">
        <v>573</v>
      </c>
      <c r="D65" s="62" t="s">
        <v>177</v>
      </c>
      <c r="E65" s="66">
        <f>E66</f>
        <v>0</v>
      </c>
      <c r="F65" s="66">
        <f t="shared" ref="F65:K65" si="27">F66</f>
        <v>0</v>
      </c>
      <c r="G65" s="66">
        <f t="shared" si="27"/>
        <v>0</v>
      </c>
      <c r="H65" s="66">
        <f t="shared" si="27"/>
        <v>0</v>
      </c>
      <c r="I65" s="66">
        <f t="shared" si="27"/>
        <v>0</v>
      </c>
      <c r="J65" s="66">
        <f t="shared" si="27"/>
        <v>0</v>
      </c>
      <c r="K65" s="66">
        <f t="shared" si="27"/>
        <v>0</v>
      </c>
    </row>
    <row r="66" spans="1:11" ht="37.5" customHeight="1" x14ac:dyDescent="0.25">
      <c r="A66" s="134"/>
      <c r="B66" s="132"/>
      <c r="C66" s="103"/>
      <c r="D66" s="59" t="s">
        <v>17</v>
      </c>
      <c r="E66" s="46">
        <f>SUM(F66:K66)</f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</row>
    <row r="67" spans="1:11" ht="15" customHeight="1" x14ac:dyDescent="0.25">
      <c r="A67" s="134" t="s">
        <v>357</v>
      </c>
      <c r="B67" s="132" t="s">
        <v>54</v>
      </c>
      <c r="C67" s="103" t="s">
        <v>573</v>
      </c>
      <c r="D67" s="59" t="s">
        <v>177</v>
      </c>
      <c r="E67" s="46">
        <f>E68</f>
        <v>0</v>
      </c>
      <c r="F67" s="46">
        <f t="shared" ref="F67:K67" si="28">F68</f>
        <v>0</v>
      </c>
      <c r="G67" s="46">
        <f t="shared" si="28"/>
        <v>0</v>
      </c>
      <c r="H67" s="46">
        <f t="shared" si="28"/>
        <v>0</v>
      </c>
      <c r="I67" s="46">
        <f t="shared" si="28"/>
        <v>0</v>
      </c>
      <c r="J67" s="46">
        <f t="shared" si="28"/>
        <v>0</v>
      </c>
      <c r="K67" s="46">
        <f t="shared" si="28"/>
        <v>0</v>
      </c>
    </row>
    <row r="68" spans="1:11" ht="24.75" customHeight="1" x14ac:dyDescent="0.25">
      <c r="A68" s="134"/>
      <c r="B68" s="132"/>
      <c r="C68" s="103"/>
      <c r="D68" s="59" t="s">
        <v>17</v>
      </c>
      <c r="E68" s="46">
        <f>SUM(F68:K68)</f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</row>
    <row r="69" spans="1:11" ht="33" customHeight="1" x14ac:dyDescent="0.25">
      <c r="A69" s="134" t="s">
        <v>358</v>
      </c>
      <c r="B69" s="132" t="s">
        <v>55</v>
      </c>
      <c r="C69" s="103" t="s">
        <v>573</v>
      </c>
      <c r="D69" s="59" t="s">
        <v>177</v>
      </c>
      <c r="E69" s="46">
        <f>E70</f>
        <v>1200</v>
      </c>
      <c r="F69" s="46">
        <f t="shared" ref="F69:K69" si="29">F70</f>
        <v>0</v>
      </c>
      <c r="G69" s="46">
        <f t="shared" si="29"/>
        <v>400</v>
      </c>
      <c r="H69" s="46">
        <f t="shared" si="29"/>
        <v>0</v>
      </c>
      <c r="I69" s="46">
        <f t="shared" si="29"/>
        <v>0</v>
      </c>
      <c r="J69" s="46">
        <f t="shared" si="29"/>
        <v>400</v>
      </c>
      <c r="K69" s="46">
        <f t="shared" si="29"/>
        <v>400</v>
      </c>
    </row>
    <row r="70" spans="1:11" ht="15" customHeight="1" x14ac:dyDescent="0.25">
      <c r="A70" s="134"/>
      <c r="B70" s="132"/>
      <c r="C70" s="103"/>
      <c r="D70" s="59" t="s">
        <v>17</v>
      </c>
      <c r="E70" s="46">
        <f>SUM(F70:K70)</f>
        <v>1200</v>
      </c>
      <c r="F70" s="46">
        <v>0</v>
      </c>
      <c r="G70" s="46">
        <v>400</v>
      </c>
      <c r="H70" s="46">
        <v>0</v>
      </c>
      <c r="I70" s="46">
        <v>0</v>
      </c>
      <c r="J70" s="46">
        <v>400</v>
      </c>
      <c r="K70" s="46">
        <v>400</v>
      </c>
    </row>
    <row r="71" spans="1:11" ht="15" customHeight="1" x14ac:dyDescent="0.25">
      <c r="A71" s="134" t="s">
        <v>359</v>
      </c>
      <c r="B71" s="132" t="s">
        <v>56</v>
      </c>
      <c r="C71" s="103" t="s">
        <v>573</v>
      </c>
      <c r="D71" s="59" t="s">
        <v>177</v>
      </c>
      <c r="E71" s="46">
        <f>E72</f>
        <v>400</v>
      </c>
      <c r="F71" s="46">
        <f t="shared" ref="F71:K71" si="30">F72</f>
        <v>0</v>
      </c>
      <c r="G71" s="46">
        <f t="shared" si="30"/>
        <v>0</v>
      </c>
      <c r="H71" s="46">
        <f t="shared" si="30"/>
        <v>400</v>
      </c>
      <c r="I71" s="46">
        <f t="shared" si="30"/>
        <v>0</v>
      </c>
      <c r="J71" s="46">
        <f t="shared" si="30"/>
        <v>0</v>
      </c>
      <c r="K71" s="46">
        <f t="shared" si="30"/>
        <v>0</v>
      </c>
    </row>
    <row r="72" spans="1:11" ht="15" customHeight="1" x14ac:dyDescent="0.25">
      <c r="A72" s="134"/>
      <c r="B72" s="132"/>
      <c r="C72" s="103"/>
      <c r="D72" s="59" t="s">
        <v>17</v>
      </c>
      <c r="E72" s="46">
        <f>SUM(F72:K72)</f>
        <v>400</v>
      </c>
      <c r="F72" s="46">
        <v>0</v>
      </c>
      <c r="G72" s="46">
        <v>0</v>
      </c>
      <c r="H72" s="46">
        <v>400</v>
      </c>
      <c r="I72" s="46">
        <v>0</v>
      </c>
      <c r="J72" s="46">
        <v>0</v>
      </c>
      <c r="K72" s="46">
        <v>0</v>
      </c>
    </row>
    <row r="73" spans="1:11" ht="15" customHeight="1" x14ac:dyDescent="0.25">
      <c r="A73" s="134" t="s">
        <v>360</v>
      </c>
      <c r="B73" s="132" t="s">
        <v>57</v>
      </c>
      <c r="C73" s="103" t="s">
        <v>573</v>
      </c>
      <c r="D73" s="59" t="s">
        <v>177</v>
      </c>
      <c r="E73" s="46">
        <f>E74</f>
        <v>400</v>
      </c>
      <c r="F73" s="46">
        <f t="shared" ref="F73:K73" si="31">F74</f>
        <v>0</v>
      </c>
      <c r="G73" s="46">
        <f t="shared" si="31"/>
        <v>0</v>
      </c>
      <c r="H73" s="46">
        <f t="shared" si="31"/>
        <v>0</v>
      </c>
      <c r="I73" s="46">
        <f t="shared" si="31"/>
        <v>400</v>
      </c>
      <c r="J73" s="46">
        <f t="shared" si="31"/>
        <v>0</v>
      </c>
      <c r="K73" s="46">
        <f t="shared" si="31"/>
        <v>0</v>
      </c>
    </row>
    <row r="74" spans="1:11" ht="15" customHeight="1" x14ac:dyDescent="0.25">
      <c r="A74" s="134"/>
      <c r="B74" s="132"/>
      <c r="C74" s="103"/>
      <c r="D74" s="59" t="s">
        <v>17</v>
      </c>
      <c r="E74" s="46">
        <f>SUM(F74:K74)</f>
        <v>400</v>
      </c>
      <c r="F74" s="46">
        <v>0</v>
      </c>
      <c r="G74" s="46">
        <v>0</v>
      </c>
      <c r="H74" s="46">
        <v>0</v>
      </c>
      <c r="I74" s="46">
        <v>400</v>
      </c>
      <c r="J74" s="46">
        <v>0</v>
      </c>
      <c r="K74" s="46">
        <v>0</v>
      </c>
    </row>
    <row r="75" spans="1:11" ht="15" customHeight="1" x14ac:dyDescent="0.25">
      <c r="A75" s="134" t="s">
        <v>361</v>
      </c>
      <c r="B75" s="132" t="s">
        <v>58</v>
      </c>
      <c r="C75" s="103" t="s">
        <v>573</v>
      </c>
      <c r="D75" s="59" t="s">
        <v>177</v>
      </c>
      <c r="E75" s="46">
        <f>E76</f>
        <v>400</v>
      </c>
      <c r="F75" s="46">
        <f t="shared" ref="F75:K75" si="32">F76</f>
        <v>0</v>
      </c>
      <c r="G75" s="46">
        <f t="shared" si="32"/>
        <v>0</v>
      </c>
      <c r="H75" s="46">
        <f t="shared" si="32"/>
        <v>400</v>
      </c>
      <c r="I75" s="46">
        <f t="shared" si="32"/>
        <v>0</v>
      </c>
      <c r="J75" s="46">
        <f t="shared" si="32"/>
        <v>0</v>
      </c>
      <c r="K75" s="46">
        <f t="shared" si="32"/>
        <v>0</v>
      </c>
    </row>
    <row r="76" spans="1:11" ht="15" customHeight="1" x14ac:dyDescent="0.25">
      <c r="A76" s="134"/>
      <c r="B76" s="132"/>
      <c r="C76" s="103"/>
      <c r="D76" s="59" t="s">
        <v>17</v>
      </c>
      <c r="E76" s="46">
        <f>SUM(F76:K76)</f>
        <v>400</v>
      </c>
      <c r="F76" s="46">
        <v>0</v>
      </c>
      <c r="G76" s="46">
        <v>0</v>
      </c>
      <c r="H76" s="46">
        <v>400</v>
      </c>
      <c r="I76" s="46">
        <v>0</v>
      </c>
      <c r="J76" s="46">
        <v>0</v>
      </c>
      <c r="K76" s="46">
        <v>0</v>
      </c>
    </row>
    <row r="77" spans="1:11" ht="15" customHeight="1" x14ac:dyDescent="0.25">
      <c r="A77" s="134" t="s">
        <v>362</v>
      </c>
      <c r="B77" s="132" t="s">
        <v>59</v>
      </c>
      <c r="C77" s="103" t="s">
        <v>573</v>
      </c>
      <c r="D77" s="59" t="s">
        <v>177</v>
      </c>
      <c r="E77" s="46">
        <f>E78</f>
        <v>400</v>
      </c>
      <c r="F77" s="46">
        <f t="shared" ref="F77:K77" si="33">F78</f>
        <v>0</v>
      </c>
      <c r="G77" s="46">
        <f t="shared" si="33"/>
        <v>0</v>
      </c>
      <c r="H77" s="46">
        <f t="shared" si="33"/>
        <v>0</v>
      </c>
      <c r="I77" s="46">
        <f t="shared" si="33"/>
        <v>400</v>
      </c>
      <c r="J77" s="46">
        <f t="shared" si="33"/>
        <v>0</v>
      </c>
      <c r="K77" s="46">
        <f t="shared" si="33"/>
        <v>0</v>
      </c>
    </row>
    <row r="78" spans="1:11" ht="15" customHeight="1" x14ac:dyDescent="0.25">
      <c r="A78" s="134"/>
      <c r="B78" s="132"/>
      <c r="C78" s="103"/>
      <c r="D78" s="59" t="s">
        <v>17</v>
      </c>
      <c r="E78" s="46">
        <f>SUM(F78:K78)</f>
        <v>400</v>
      </c>
      <c r="F78" s="46">
        <v>0</v>
      </c>
      <c r="G78" s="46">
        <v>0</v>
      </c>
      <c r="H78" s="46">
        <v>0</v>
      </c>
      <c r="I78" s="46">
        <v>400</v>
      </c>
      <c r="J78" s="46">
        <v>0</v>
      </c>
      <c r="K78" s="46">
        <v>0</v>
      </c>
    </row>
    <row r="79" spans="1:11" ht="15" customHeight="1" x14ac:dyDescent="0.25">
      <c r="A79" s="134" t="s">
        <v>363</v>
      </c>
      <c r="B79" s="132" t="s">
        <v>60</v>
      </c>
      <c r="C79" s="103" t="s">
        <v>573</v>
      </c>
      <c r="D79" s="59" t="s">
        <v>177</v>
      </c>
      <c r="E79" s="46">
        <f>E80</f>
        <v>1200</v>
      </c>
      <c r="F79" s="46">
        <f t="shared" ref="F79:K79" si="34">F80</f>
        <v>0</v>
      </c>
      <c r="G79" s="46">
        <f t="shared" si="34"/>
        <v>400</v>
      </c>
      <c r="H79" s="46">
        <f t="shared" si="34"/>
        <v>0</v>
      </c>
      <c r="I79" s="46">
        <f t="shared" si="34"/>
        <v>0</v>
      </c>
      <c r="J79" s="46">
        <f t="shared" si="34"/>
        <v>400</v>
      </c>
      <c r="K79" s="46">
        <f t="shared" si="34"/>
        <v>400</v>
      </c>
    </row>
    <row r="80" spans="1:11" ht="15" customHeight="1" x14ac:dyDescent="0.25">
      <c r="A80" s="134"/>
      <c r="B80" s="132"/>
      <c r="C80" s="103"/>
      <c r="D80" s="59" t="s">
        <v>17</v>
      </c>
      <c r="E80" s="46">
        <f>SUM(F80:K80)</f>
        <v>1200</v>
      </c>
      <c r="F80" s="46">
        <v>0</v>
      </c>
      <c r="G80" s="46">
        <v>400</v>
      </c>
      <c r="H80" s="46">
        <v>0</v>
      </c>
      <c r="I80" s="46">
        <v>0</v>
      </c>
      <c r="J80" s="46">
        <v>400</v>
      </c>
      <c r="K80" s="46">
        <v>400</v>
      </c>
    </row>
    <row r="81" spans="1:14" ht="15" customHeight="1" x14ac:dyDescent="0.25">
      <c r="A81" s="159" t="s">
        <v>701</v>
      </c>
      <c r="B81" s="160"/>
      <c r="C81" s="134"/>
      <c r="D81" s="59" t="s">
        <v>177</v>
      </c>
      <c r="E81" s="46">
        <f>E82+E83</f>
        <v>4000</v>
      </c>
      <c r="F81" s="46">
        <f t="shared" ref="F81:K81" si="35">F80+F78+F76+F74+F72+F70+F68+F66</f>
        <v>0</v>
      </c>
      <c r="G81" s="46">
        <f t="shared" si="35"/>
        <v>800</v>
      </c>
      <c r="H81" s="46">
        <f t="shared" si="35"/>
        <v>800</v>
      </c>
      <c r="I81" s="46">
        <f t="shared" si="35"/>
        <v>800</v>
      </c>
      <c r="J81" s="46">
        <f t="shared" si="35"/>
        <v>800</v>
      </c>
      <c r="K81" s="46">
        <f t="shared" si="35"/>
        <v>800</v>
      </c>
    </row>
    <row r="82" spans="1:14" ht="15" customHeight="1" x14ac:dyDescent="0.25">
      <c r="A82" s="161"/>
      <c r="B82" s="162"/>
      <c r="C82" s="134"/>
      <c r="D82" s="59" t="s">
        <v>17</v>
      </c>
      <c r="E82" s="46">
        <f>SUM(F82:K82)</f>
        <v>4000</v>
      </c>
      <c r="F82" s="46">
        <f t="shared" ref="F82:K82" si="36">F80+F78+F76+F74+F72+F70+F68+F66</f>
        <v>0</v>
      </c>
      <c r="G82" s="46">
        <f t="shared" si="36"/>
        <v>800</v>
      </c>
      <c r="H82" s="46">
        <f t="shared" si="36"/>
        <v>800</v>
      </c>
      <c r="I82" s="46">
        <f t="shared" si="36"/>
        <v>800</v>
      </c>
      <c r="J82" s="46">
        <f t="shared" si="36"/>
        <v>800</v>
      </c>
      <c r="K82" s="46">
        <f t="shared" si="36"/>
        <v>800</v>
      </c>
    </row>
    <row r="83" spans="1:14" ht="15" customHeight="1" x14ac:dyDescent="0.25">
      <c r="A83" s="163"/>
      <c r="B83" s="164"/>
      <c r="C83" s="134"/>
      <c r="D83" s="47" t="s">
        <v>19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</row>
    <row r="84" spans="1:14" ht="18" customHeight="1" x14ac:dyDescent="0.25">
      <c r="A84" s="135" t="s">
        <v>644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</row>
    <row r="85" spans="1:14" ht="44.25" customHeight="1" x14ac:dyDescent="0.25">
      <c r="A85" s="134" t="s">
        <v>366</v>
      </c>
      <c r="B85" s="132" t="s">
        <v>587</v>
      </c>
      <c r="C85" s="103" t="s">
        <v>578</v>
      </c>
      <c r="D85" s="59" t="s">
        <v>177</v>
      </c>
      <c r="E85" s="46">
        <f>E86</f>
        <v>153191.19999999998</v>
      </c>
      <c r="F85" s="46">
        <f t="shared" ref="F85:K85" si="37">F86</f>
        <v>19452.7</v>
      </c>
      <c r="G85" s="46">
        <f t="shared" si="37"/>
        <v>20967.2</v>
      </c>
      <c r="H85" s="46">
        <f t="shared" si="37"/>
        <v>24897.3</v>
      </c>
      <c r="I85" s="46">
        <f t="shared" si="37"/>
        <v>31922.1</v>
      </c>
      <c r="J85" s="46">
        <f t="shared" si="37"/>
        <v>27902.799999999999</v>
      </c>
      <c r="K85" s="46">
        <f t="shared" si="37"/>
        <v>28049.1</v>
      </c>
    </row>
    <row r="86" spans="1:14" ht="23.25" customHeight="1" x14ac:dyDescent="0.25">
      <c r="A86" s="134"/>
      <c r="B86" s="132"/>
      <c r="C86" s="103"/>
      <c r="D86" s="59" t="s">
        <v>17</v>
      </c>
      <c r="E86" s="46">
        <f>SUM(F86:K86)</f>
        <v>153191.19999999998</v>
      </c>
      <c r="F86" s="46">
        <v>19452.7</v>
      </c>
      <c r="G86" s="46">
        <v>20967.2</v>
      </c>
      <c r="H86" s="46">
        <v>24897.3</v>
      </c>
      <c r="I86" s="46">
        <f>27779.1+4143</f>
        <v>31922.1</v>
      </c>
      <c r="J86" s="46">
        <v>27902.799999999999</v>
      </c>
      <c r="K86" s="46">
        <v>28049.1</v>
      </c>
    </row>
    <row r="87" spans="1:14" ht="44.25" customHeight="1" x14ac:dyDescent="0.25">
      <c r="A87" s="134" t="s">
        <v>367</v>
      </c>
      <c r="B87" s="132" t="s">
        <v>434</v>
      </c>
      <c r="C87" s="103" t="s">
        <v>63</v>
      </c>
      <c r="D87" s="59" t="s">
        <v>177</v>
      </c>
      <c r="E87" s="46">
        <f>E88</f>
        <v>13666.2</v>
      </c>
      <c r="F87" s="46">
        <f t="shared" ref="F87:K87" si="38">F88</f>
        <v>1751.4</v>
      </c>
      <c r="G87" s="46">
        <f t="shared" si="38"/>
        <v>1918.7</v>
      </c>
      <c r="H87" s="46">
        <f t="shared" si="38"/>
        <v>1674.3</v>
      </c>
      <c r="I87" s="46">
        <f t="shared" si="38"/>
        <v>2665.9</v>
      </c>
      <c r="J87" s="46">
        <f t="shared" si="38"/>
        <v>2772.5</v>
      </c>
      <c r="K87" s="46">
        <f t="shared" si="38"/>
        <v>2883.4</v>
      </c>
    </row>
    <row r="88" spans="1:14" ht="24" customHeight="1" x14ac:dyDescent="0.25">
      <c r="A88" s="134"/>
      <c r="B88" s="132"/>
      <c r="C88" s="103"/>
      <c r="D88" s="59" t="s">
        <v>17</v>
      </c>
      <c r="E88" s="46">
        <f>SUM(F88:K88)</f>
        <v>13666.2</v>
      </c>
      <c r="F88" s="46">
        <v>1751.4</v>
      </c>
      <c r="G88" s="46">
        <v>1918.7</v>
      </c>
      <c r="H88" s="46">
        <v>1674.3</v>
      </c>
      <c r="I88" s="46">
        <f>2002.5+663.4</f>
        <v>2665.9</v>
      </c>
      <c r="J88" s="46">
        <f>2082.6+689.9</f>
        <v>2772.5</v>
      </c>
      <c r="K88" s="46">
        <f>2165.9+717.5</f>
        <v>2883.4</v>
      </c>
    </row>
    <row r="89" spans="1:14" ht="18" customHeight="1" x14ac:dyDescent="0.25">
      <c r="A89" s="134" t="s">
        <v>368</v>
      </c>
      <c r="B89" s="132" t="s">
        <v>71</v>
      </c>
      <c r="C89" s="103" t="s">
        <v>63</v>
      </c>
      <c r="D89" s="59" t="s">
        <v>177</v>
      </c>
      <c r="E89" s="46">
        <f>E90</f>
        <v>4800</v>
      </c>
      <c r="F89" s="46">
        <f t="shared" ref="F89:K89" si="39">F90</f>
        <v>800</v>
      </c>
      <c r="G89" s="46">
        <f t="shared" si="39"/>
        <v>800</v>
      </c>
      <c r="H89" s="46">
        <f t="shared" si="39"/>
        <v>800</v>
      </c>
      <c r="I89" s="46">
        <f t="shared" si="39"/>
        <v>800</v>
      </c>
      <c r="J89" s="46">
        <f t="shared" si="39"/>
        <v>800</v>
      </c>
      <c r="K89" s="46">
        <f t="shared" si="39"/>
        <v>800</v>
      </c>
      <c r="L89" s="3"/>
      <c r="M89" s="3"/>
    </row>
    <row r="90" spans="1:14" ht="18" customHeight="1" x14ac:dyDescent="0.25">
      <c r="A90" s="103"/>
      <c r="B90" s="132"/>
      <c r="C90" s="103"/>
      <c r="D90" s="59" t="s">
        <v>17</v>
      </c>
      <c r="E90" s="46">
        <f>SUM(F90:K90)</f>
        <v>4800</v>
      </c>
      <c r="F90" s="46">
        <v>800</v>
      </c>
      <c r="G90" s="46">
        <v>800</v>
      </c>
      <c r="H90" s="46">
        <v>800</v>
      </c>
      <c r="I90" s="46">
        <v>800</v>
      </c>
      <c r="J90" s="46">
        <v>800</v>
      </c>
      <c r="K90" s="46">
        <v>800</v>
      </c>
    </row>
    <row r="91" spans="1:14" ht="18" customHeight="1" x14ac:dyDescent="0.25">
      <c r="A91" s="134" t="s">
        <v>369</v>
      </c>
      <c r="B91" s="132" t="s">
        <v>671</v>
      </c>
      <c r="C91" s="103" t="s">
        <v>63</v>
      </c>
      <c r="D91" s="59" t="s">
        <v>177</v>
      </c>
      <c r="E91" s="46">
        <f>E92</f>
        <v>343.2</v>
      </c>
      <c r="F91" s="46">
        <f t="shared" ref="F91:K91" si="40">F92</f>
        <v>81</v>
      </c>
      <c r="G91" s="46">
        <f t="shared" si="40"/>
        <v>83.5</v>
      </c>
      <c r="H91" s="46">
        <f t="shared" si="40"/>
        <v>87.6</v>
      </c>
      <c r="I91" s="46">
        <f t="shared" si="40"/>
        <v>91.1</v>
      </c>
      <c r="J91" s="46">
        <f t="shared" si="40"/>
        <v>0</v>
      </c>
      <c r="K91" s="46">
        <f t="shared" si="40"/>
        <v>0</v>
      </c>
      <c r="L91" s="3"/>
    </row>
    <row r="92" spans="1:14" ht="36.75" customHeight="1" x14ac:dyDescent="0.25">
      <c r="A92" s="134"/>
      <c r="B92" s="132"/>
      <c r="C92" s="103"/>
      <c r="D92" s="59" t="s">
        <v>17</v>
      </c>
      <c r="E92" s="46">
        <f>SUM(F92:K92)</f>
        <v>343.2</v>
      </c>
      <c r="F92" s="46">
        <v>81</v>
      </c>
      <c r="G92" s="46">
        <v>83.5</v>
      </c>
      <c r="H92" s="46">
        <v>87.6</v>
      </c>
      <c r="I92" s="46">
        <v>91.1</v>
      </c>
      <c r="J92" s="46">
        <v>0</v>
      </c>
      <c r="K92" s="46">
        <v>0</v>
      </c>
      <c r="L92" s="3"/>
      <c r="M92" s="3"/>
      <c r="N92" s="3"/>
    </row>
    <row r="93" spans="1:14" ht="18" customHeight="1" x14ac:dyDescent="0.25">
      <c r="A93" s="134" t="s">
        <v>370</v>
      </c>
      <c r="B93" s="132" t="s">
        <v>586</v>
      </c>
      <c r="C93" s="103" t="s">
        <v>573</v>
      </c>
      <c r="D93" s="59" t="s">
        <v>177</v>
      </c>
      <c r="E93" s="46">
        <f>E94</f>
        <v>143729.5</v>
      </c>
      <c r="F93" s="46">
        <f t="shared" ref="F93:K93" si="41">F94</f>
        <v>69606.8</v>
      </c>
      <c r="G93" s="46">
        <f t="shared" si="41"/>
        <v>74122.7</v>
      </c>
      <c r="H93" s="46">
        <f t="shared" si="41"/>
        <v>0</v>
      </c>
      <c r="I93" s="46">
        <f t="shared" si="41"/>
        <v>0</v>
      </c>
      <c r="J93" s="46">
        <f t="shared" si="41"/>
        <v>0</v>
      </c>
      <c r="K93" s="46">
        <f t="shared" si="41"/>
        <v>0</v>
      </c>
    </row>
    <row r="94" spans="1:14" ht="18" customHeight="1" x14ac:dyDescent="0.25">
      <c r="A94" s="103"/>
      <c r="B94" s="132"/>
      <c r="C94" s="103"/>
      <c r="D94" s="59" t="s">
        <v>17</v>
      </c>
      <c r="E94" s="46">
        <f>SUM(F94:K94)</f>
        <v>143729.5</v>
      </c>
      <c r="F94" s="46">
        <f>68956.8+650</f>
        <v>69606.8</v>
      </c>
      <c r="G94" s="46">
        <f>73472.7+650</f>
        <v>74122.7</v>
      </c>
      <c r="H94" s="46">
        <v>0</v>
      </c>
      <c r="I94" s="46">
        <v>0</v>
      </c>
      <c r="J94" s="46">
        <v>0</v>
      </c>
      <c r="K94" s="46">
        <v>0</v>
      </c>
    </row>
    <row r="95" spans="1:14" ht="25.5" customHeight="1" x14ac:dyDescent="0.25">
      <c r="A95" s="134" t="s">
        <v>371</v>
      </c>
      <c r="B95" s="132" t="s">
        <v>659</v>
      </c>
      <c r="C95" s="103" t="s">
        <v>65</v>
      </c>
      <c r="D95" s="59" t="s">
        <v>177</v>
      </c>
      <c r="E95" s="46">
        <f>E96</f>
        <v>7564.7000000000007</v>
      </c>
      <c r="F95" s="46">
        <f t="shared" ref="F95:K95" si="42">F96</f>
        <v>1195.6999999999998</v>
      </c>
      <c r="G95" s="46">
        <f t="shared" si="42"/>
        <v>1243.5999999999999</v>
      </c>
      <c r="H95" s="46">
        <f t="shared" si="42"/>
        <v>1293.2</v>
      </c>
      <c r="I95" s="46">
        <f t="shared" si="42"/>
        <v>1345</v>
      </c>
      <c r="J95" s="46">
        <f t="shared" si="42"/>
        <v>1243.5999999999999</v>
      </c>
      <c r="K95" s="46">
        <f t="shared" si="42"/>
        <v>1243.5999999999999</v>
      </c>
    </row>
    <row r="96" spans="1:14" ht="18" customHeight="1" x14ac:dyDescent="0.25">
      <c r="A96" s="134"/>
      <c r="B96" s="132"/>
      <c r="C96" s="103"/>
      <c r="D96" s="59" t="s">
        <v>17</v>
      </c>
      <c r="E96" s="46">
        <f>SUM(F96:K96)</f>
        <v>7564.7000000000007</v>
      </c>
      <c r="F96" s="46">
        <f>360.2+473.9+361.6</f>
        <v>1195.6999999999998</v>
      </c>
      <c r="G96" s="46">
        <f>374.6+492.9+376.1</f>
        <v>1243.5999999999999</v>
      </c>
      <c r="H96" s="46">
        <f>389.5+512.6+391.1</f>
        <v>1293.2</v>
      </c>
      <c r="I96" s="46">
        <f>405.1+406.8+533.1</f>
        <v>1345</v>
      </c>
      <c r="J96" s="46">
        <f>374.6+492.9+376.1</f>
        <v>1243.5999999999999</v>
      </c>
      <c r="K96" s="46">
        <f>374.6+492.9+376.1</f>
        <v>1243.5999999999999</v>
      </c>
    </row>
    <row r="97" spans="1:15" ht="18" customHeight="1" x14ac:dyDescent="0.25">
      <c r="A97" s="134" t="s">
        <v>372</v>
      </c>
      <c r="B97" s="132" t="s">
        <v>69</v>
      </c>
      <c r="C97" s="103" t="s">
        <v>63</v>
      </c>
      <c r="D97" s="59" t="s">
        <v>177</v>
      </c>
      <c r="E97" s="46">
        <f>E98</f>
        <v>81</v>
      </c>
      <c r="F97" s="46">
        <f t="shared" ref="F97:K97" si="43">F98</f>
        <v>23.400000000000002</v>
      </c>
      <c r="G97" s="46">
        <f t="shared" si="43"/>
        <v>0</v>
      </c>
      <c r="H97" s="46">
        <f t="shared" si="43"/>
        <v>28.2</v>
      </c>
      <c r="I97" s="46">
        <f t="shared" si="43"/>
        <v>29.4</v>
      </c>
      <c r="J97" s="46">
        <f t="shared" si="43"/>
        <v>0</v>
      </c>
      <c r="K97" s="46">
        <f t="shared" si="43"/>
        <v>0</v>
      </c>
    </row>
    <row r="98" spans="1:15" ht="26.25" customHeight="1" x14ac:dyDescent="0.25">
      <c r="A98" s="134"/>
      <c r="B98" s="132"/>
      <c r="C98" s="103"/>
      <c r="D98" s="59" t="s">
        <v>17</v>
      </c>
      <c r="E98" s="46">
        <f>SUM(F98:K98)</f>
        <v>81</v>
      </c>
      <c r="F98" s="46">
        <f>26.1-2.7</f>
        <v>23.400000000000002</v>
      </c>
      <c r="G98" s="46">
        <v>0</v>
      </c>
      <c r="H98" s="46">
        <v>28.2</v>
      </c>
      <c r="I98" s="46">
        <v>29.4</v>
      </c>
      <c r="J98" s="46">
        <f>27.1-27.1</f>
        <v>0</v>
      </c>
      <c r="K98" s="46">
        <f>27.1-27.1</f>
        <v>0</v>
      </c>
    </row>
    <row r="99" spans="1:15" ht="39" customHeight="1" x14ac:dyDescent="0.25">
      <c r="A99" s="134" t="s">
        <v>373</v>
      </c>
      <c r="B99" s="132" t="s">
        <v>585</v>
      </c>
      <c r="C99" s="103" t="s">
        <v>573</v>
      </c>
      <c r="D99" s="59" t="s">
        <v>177</v>
      </c>
      <c r="E99" s="46">
        <f>E100</f>
        <v>14130.5</v>
      </c>
      <c r="F99" s="46">
        <f t="shared" ref="F99:K99" si="44">F100</f>
        <v>2263</v>
      </c>
      <c r="G99" s="46">
        <f t="shared" si="44"/>
        <v>2167</v>
      </c>
      <c r="H99" s="46">
        <f t="shared" si="44"/>
        <v>2447.6999999999998</v>
      </c>
      <c r="I99" s="46">
        <f t="shared" si="44"/>
        <v>2545.6</v>
      </c>
      <c r="J99" s="46">
        <f t="shared" si="44"/>
        <v>2353.6</v>
      </c>
      <c r="K99" s="46">
        <f t="shared" si="44"/>
        <v>2353.6</v>
      </c>
      <c r="L99" s="3"/>
      <c r="M99" s="3"/>
    </row>
    <row r="100" spans="1:15" ht="42" customHeight="1" x14ac:dyDescent="0.25">
      <c r="A100" s="134"/>
      <c r="B100" s="132"/>
      <c r="C100" s="103"/>
      <c r="D100" s="59" t="s">
        <v>17</v>
      </c>
      <c r="E100" s="46">
        <f>SUM(F100:K100)</f>
        <v>14130.5</v>
      </c>
      <c r="F100" s="46">
        <v>2263</v>
      </c>
      <c r="G100" s="46">
        <v>2167</v>
      </c>
      <c r="H100" s="46">
        <v>2447.6999999999998</v>
      </c>
      <c r="I100" s="46">
        <v>2545.6</v>
      </c>
      <c r="J100" s="46">
        <v>2353.6</v>
      </c>
      <c r="K100" s="46">
        <v>2353.6</v>
      </c>
    </row>
    <row r="101" spans="1:15" ht="18" customHeight="1" x14ac:dyDescent="0.25">
      <c r="A101" s="134" t="s">
        <v>374</v>
      </c>
      <c r="B101" s="132" t="s">
        <v>680</v>
      </c>
      <c r="C101" s="103" t="s">
        <v>573</v>
      </c>
      <c r="D101" s="59" t="s">
        <v>177</v>
      </c>
      <c r="E101" s="46">
        <f>E102+E103</f>
        <v>0</v>
      </c>
      <c r="F101" s="46">
        <f t="shared" ref="F101:K101" si="45">F102+F103</f>
        <v>0</v>
      </c>
      <c r="G101" s="46">
        <f t="shared" si="45"/>
        <v>0</v>
      </c>
      <c r="H101" s="46">
        <f t="shared" si="45"/>
        <v>0</v>
      </c>
      <c r="I101" s="46">
        <f t="shared" si="45"/>
        <v>0</v>
      </c>
      <c r="J101" s="46">
        <f t="shared" si="45"/>
        <v>0</v>
      </c>
      <c r="K101" s="46">
        <f t="shared" si="45"/>
        <v>0</v>
      </c>
      <c r="L101" s="3"/>
      <c r="M101" s="3"/>
      <c r="N101" s="3"/>
      <c r="O101" s="3"/>
    </row>
    <row r="102" spans="1:15" ht="17.25" customHeight="1" x14ac:dyDescent="0.25">
      <c r="A102" s="134"/>
      <c r="B102" s="132"/>
      <c r="C102" s="103"/>
      <c r="D102" s="59" t="s">
        <v>17</v>
      </c>
      <c r="E102" s="46">
        <f t="shared" ref="E102:E103" si="46">SUM(F102:I102)</f>
        <v>0</v>
      </c>
      <c r="F102" s="46">
        <v>0</v>
      </c>
      <c r="G102" s="46">
        <v>0</v>
      </c>
      <c r="H102" s="46">
        <f t="shared" ref="H102:I102" si="47">G102+(G102/100*4)</f>
        <v>0</v>
      </c>
      <c r="I102" s="46">
        <f t="shared" si="47"/>
        <v>0</v>
      </c>
      <c r="J102" s="46">
        <f t="shared" ref="J102" si="48">I102+(I102/100*4)</f>
        <v>0</v>
      </c>
      <c r="K102" s="46">
        <f t="shared" ref="K102" si="49">J102+(J102/100*4)</f>
        <v>0</v>
      </c>
    </row>
    <row r="103" spans="1:15" ht="17.25" customHeight="1" x14ac:dyDescent="0.25">
      <c r="A103" s="134"/>
      <c r="B103" s="132"/>
      <c r="C103" s="103"/>
      <c r="D103" s="59" t="s">
        <v>19</v>
      </c>
      <c r="E103" s="46">
        <f t="shared" si="46"/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</row>
    <row r="104" spans="1:15" ht="16.5" customHeight="1" x14ac:dyDescent="0.25">
      <c r="A104" s="130" t="s">
        <v>375</v>
      </c>
      <c r="B104" s="144" t="s">
        <v>196</v>
      </c>
      <c r="C104" s="123" t="s">
        <v>703</v>
      </c>
      <c r="D104" s="59" t="s">
        <v>209</v>
      </c>
      <c r="E104" s="46">
        <f>E105+E106</f>
        <v>12073.300000000003</v>
      </c>
      <c r="F104" s="46">
        <f t="shared" ref="F104:H104" si="50">F105+F106</f>
        <v>266.5</v>
      </c>
      <c r="G104" s="46">
        <f t="shared" si="50"/>
        <v>2664.6</v>
      </c>
      <c r="H104" s="46">
        <f t="shared" si="50"/>
        <v>3881.2999999999997</v>
      </c>
      <c r="I104" s="46">
        <f>I105+I106</f>
        <v>2779.3</v>
      </c>
      <c r="J104" s="46">
        <f t="shared" ref="J104:K104" si="51">J105+J106</f>
        <v>1240.8</v>
      </c>
      <c r="K104" s="46">
        <f t="shared" si="51"/>
        <v>1240.8</v>
      </c>
    </row>
    <row r="105" spans="1:15" ht="29.25" customHeight="1" x14ac:dyDescent="0.25">
      <c r="A105" s="131"/>
      <c r="B105" s="146"/>
      <c r="C105" s="124"/>
      <c r="D105" s="59" t="s">
        <v>19</v>
      </c>
      <c r="E105" s="46">
        <f>SUM(F105:K105)</f>
        <v>10969.600000000002</v>
      </c>
      <c r="F105" s="46">
        <v>263.8</v>
      </c>
      <c r="G105" s="46">
        <f t="shared" ref="G105:K106" si="52">G108+G111</f>
        <v>2478</v>
      </c>
      <c r="H105" s="46">
        <f t="shared" si="52"/>
        <v>3493.1</v>
      </c>
      <c r="I105" s="46">
        <f t="shared" si="52"/>
        <v>2501.3000000000002</v>
      </c>
      <c r="J105" s="46">
        <f t="shared" si="52"/>
        <v>1116.7</v>
      </c>
      <c r="K105" s="46">
        <f t="shared" si="52"/>
        <v>1116.7</v>
      </c>
    </row>
    <row r="106" spans="1:15" ht="16.5" customHeight="1" x14ac:dyDescent="0.25">
      <c r="A106" s="131"/>
      <c r="B106" s="146"/>
      <c r="C106" s="125"/>
      <c r="D106" s="59" t="s">
        <v>17</v>
      </c>
      <c r="E106" s="46">
        <f>SUM(F106:K106)</f>
        <v>1103.7</v>
      </c>
      <c r="F106" s="46">
        <v>2.7</v>
      </c>
      <c r="G106" s="46">
        <f t="shared" si="52"/>
        <v>186.6</v>
      </c>
      <c r="H106" s="46">
        <f t="shared" si="52"/>
        <v>388.2</v>
      </c>
      <c r="I106" s="46">
        <f t="shared" si="52"/>
        <v>278</v>
      </c>
      <c r="J106" s="46">
        <f t="shared" si="52"/>
        <v>124.1</v>
      </c>
      <c r="K106" s="46">
        <f t="shared" si="52"/>
        <v>124.1</v>
      </c>
    </row>
    <row r="107" spans="1:15" ht="16.5" customHeight="1" x14ac:dyDescent="0.25">
      <c r="A107" s="131"/>
      <c r="B107" s="146"/>
      <c r="C107" s="123" t="s">
        <v>63</v>
      </c>
      <c r="D107" s="59" t="s">
        <v>177</v>
      </c>
      <c r="E107" s="46">
        <f>E108+E109</f>
        <v>5260.9</v>
      </c>
      <c r="F107" s="46">
        <f t="shared" ref="F107:K107" si="53">F108+F109</f>
        <v>0</v>
      </c>
      <c r="G107" s="46">
        <f t="shared" si="53"/>
        <v>0</v>
      </c>
      <c r="H107" s="46">
        <f t="shared" si="53"/>
        <v>0</v>
      </c>
      <c r="I107" s="46">
        <f t="shared" si="53"/>
        <v>2779.3</v>
      </c>
      <c r="J107" s="46">
        <f t="shared" si="53"/>
        <v>1240.8</v>
      </c>
      <c r="K107" s="46">
        <f t="shared" si="53"/>
        <v>1240.8</v>
      </c>
    </row>
    <row r="108" spans="1:15" ht="16.5" customHeight="1" x14ac:dyDescent="0.25">
      <c r="A108" s="131"/>
      <c r="B108" s="146"/>
      <c r="C108" s="124"/>
      <c r="D108" s="59" t="s">
        <v>19</v>
      </c>
      <c r="E108" s="46">
        <f>SUM(F108:K108)</f>
        <v>4734.7</v>
      </c>
      <c r="F108" s="46">
        <v>0</v>
      </c>
      <c r="G108" s="46">
        <v>0</v>
      </c>
      <c r="H108" s="46">
        <v>0</v>
      </c>
      <c r="I108" s="46">
        <v>2501.3000000000002</v>
      </c>
      <c r="J108" s="46">
        <v>1116.7</v>
      </c>
      <c r="K108" s="46">
        <v>1116.7</v>
      </c>
    </row>
    <row r="109" spans="1:15" ht="16.5" customHeight="1" x14ac:dyDescent="0.25">
      <c r="A109" s="131"/>
      <c r="B109" s="146"/>
      <c r="C109" s="125"/>
      <c r="D109" s="59" t="s">
        <v>17</v>
      </c>
      <c r="E109" s="46">
        <f>SUM(F109:K109)</f>
        <v>526.20000000000005</v>
      </c>
      <c r="F109" s="46">
        <v>0</v>
      </c>
      <c r="G109" s="46">
        <v>0</v>
      </c>
      <c r="H109" s="46">
        <v>0</v>
      </c>
      <c r="I109" s="46">
        <f>178.7+99.3</f>
        <v>278</v>
      </c>
      <c r="J109" s="46">
        <v>124.1</v>
      </c>
      <c r="K109" s="46">
        <v>124.1</v>
      </c>
    </row>
    <row r="110" spans="1:15" ht="16.5" customHeight="1" x14ac:dyDescent="0.25">
      <c r="A110" s="131"/>
      <c r="B110" s="146"/>
      <c r="C110" s="103" t="s">
        <v>573</v>
      </c>
      <c r="D110" s="59" t="s">
        <v>177</v>
      </c>
      <c r="E110" s="46">
        <f>E111+E112</f>
        <v>6545.9000000000005</v>
      </c>
      <c r="F110" s="46">
        <f t="shared" ref="F110:K110" si="54">F111+F112</f>
        <v>0</v>
      </c>
      <c r="G110" s="46">
        <f t="shared" si="54"/>
        <v>2664.6</v>
      </c>
      <c r="H110" s="46">
        <f t="shared" si="54"/>
        <v>3881.2999999999997</v>
      </c>
      <c r="I110" s="46">
        <f t="shared" si="54"/>
        <v>0</v>
      </c>
      <c r="J110" s="46">
        <f t="shared" si="54"/>
        <v>0</v>
      </c>
      <c r="K110" s="46">
        <f t="shared" si="54"/>
        <v>0</v>
      </c>
    </row>
    <row r="111" spans="1:15" ht="16.5" customHeight="1" x14ac:dyDescent="0.25">
      <c r="A111" s="131"/>
      <c r="B111" s="146"/>
      <c r="C111" s="103"/>
      <c r="D111" s="59" t="s">
        <v>19</v>
      </c>
      <c r="E111" s="46">
        <f>SUM(F111:K111)</f>
        <v>5971.1</v>
      </c>
      <c r="F111" s="46">
        <v>0</v>
      </c>
      <c r="G111" s="46">
        <v>2478</v>
      </c>
      <c r="H111" s="46">
        <v>3493.1</v>
      </c>
      <c r="I111" s="46">
        <v>0</v>
      </c>
      <c r="J111" s="46">
        <v>0</v>
      </c>
      <c r="K111" s="46">
        <v>0</v>
      </c>
    </row>
    <row r="112" spans="1:15" ht="16.5" customHeight="1" x14ac:dyDescent="0.25">
      <c r="A112" s="137"/>
      <c r="B112" s="145"/>
      <c r="C112" s="103"/>
      <c r="D112" s="59" t="s">
        <v>17</v>
      </c>
      <c r="E112" s="46">
        <f>SUM(F112:K112)</f>
        <v>574.79999999999995</v>
      </c>
      <c r="F112" s="46">
        <v>0</v>
      </c>
      <c r="G112" s="46">
        <v>186.6</v>
      </c>
      <c r="H112" s="46">
        <v>388.2</v>
      </c>
      <c r="I112" s="46">
        <v>0</v>
      </c>
      <c r="J112" s="46">
        <v>0</v>
      </c>
      <c r="K112" s="46">
        <v>0</v>
      </c>
    </row>
    <row r="113" spans="1:11" ht="16.5" customHeight="1" x14ac:dyDescent="0.25">
      <c r="A113" s="133" t="s">
        <v>628</v>
      </c>
      <c r="B113" s="133"/>
      <c r="C113" s="134"/>
      <c r="D113" s="59" t="s">
        <v>177</v>
      </c>
      <c r="E113" s="46">
        <f>E114+E115</f>
        <v>349579.59999999992</v>
      </c>
      <c r="F113" s="46">
        <f t="shared" ref="F113:K113" si="55">F114+F115</f>
        <v>95440.5</v>
      </c>
      <c r="G113" s="46">
        <f t="shared" si="55"/>
        <v>103967.3</v>
      </c>
      <c r="H113" s="46">
        <f t="shared" si="55"/>
        <v>35109.599999999999</v>
      </c>
      <c r="I113" s="46">
        <f t="shared" si="55"/>
        <v>42178.400000000001</v>
      </c>
      <c r="J113" s="46">
        <f t="shared" si="55"/>
        <v>36313.299999999996</v>
      </c>
      <c r="K113" s="46">
        <f t="shared" si="55"/>
        <v>36570.499999999993</v>
      </c>
    </row>
    <row r="114" spans="1:11" ht="16.5" customHeight="1" x14ac:dyDescent="0.25">
      <c r="A114" s="133"/>
      <c r="B114" s="133"/>
      <c r="C114" s="134"/>
      <c r="D114" s="59" t="s">
        <v>17</v>
      </c>
      <c r="E114" s="46">
        <f>SUM(F114:K114)</f>
        <v>338609.99999999994</v>
      </c>
      <c r="F114" s="46">
        <f>F102+F100+F98+F96+F94+F92+F90+F88+F86+F106</f>
        <v>95176.7</v>
      </c>
      <c r="G114" s="46">
        <f>G102+G100+G98+G96+G94+G92+G90+G88+G86+G106</f>
        <v>101489.3</v>
      </c>
      <c r="H114" s="46">
        <f t="shared" ref="H114:K114" si="56">H102+H100+H98+H96+H94+H92+H90+H88+H86+H106</f>
        <v>31616.5</v>
      </c>
      <c r="I114" s="46">
        <f t="shared" si="56"/>
        <v>39677.1</v>
      </c>
      <c r="J114" s="46">
        <f t="shared" si="56"/>
        <v>35196.6</v>
      </c>
      <c r="K114" s="46">
        <f t="shared" si="56"/>
        <v>35453.799999999996</v>
      </c>
    </row>
    <row r="115" spans="1:11" ht="16.5" customHeight="1" x14ac:dyDescent="0.25">
      <c r="A115" s="133"/>
      <c r="B115" s="133"/>
      <c r="C115" s="134"/>
      <c r="D115" s="59" t="s">
        <v>19</v>
      </c>
      <c r="E115" s="46">
        <f>SUM(F115:K115)</f>
        <v>10969.600000000002</v>
      </c>
      <c r="F115" s="46">
        <f>F103+F105</f>
        <v>263.8</v>
      </c>
      <c r="G115" s="46">
        <f>G103+G105</f>
        <v>2478</v>
      </c>
      <c r="H115" s="46">
        <f>H103+H105</f>
        <v>3493.1</v>
      </c>
      <c r="I115" s="46">
        <f>I103+I105</f>
        <v>2501.3000000000002</v>
      </c>
      <c r="J115" s="46">
        <f t="shared" ref="J115:K115" si="57">J103+J105</f>
        <v>1116.7</v>
      </c>
      <c r="K115" s="46">
        <f t="shared" si="57"/>
        <v>1116.7</v>
      </c>
    </row>
    <row r="116" spans="1:11" ht="18" customHeight="1" x14ac:dyDescent="0.25">
      <c r="A116" s="135" t="s">
        <v>72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</row>
    <row r="117" spans="1:11" ht="18" customHeight="1" x14ac:dyDescent="0.25">
      <c r="A117" s="134" t="s">
        <v>377</v>
      </c>
      <c r="B117" s="132" t="s">
        <v>493</v>
      </c>
      <c r="C117" s="103" t="s">
        <v>63</v>
      </c>
      <c r="D117" s="59" t="s">
        <v>177</v>
      </c>
      <c r="E117" s="46">
        <f>E118</f>
        <v>63.400000000000006</v>
      </c>
      <c r="F117" s="46">
        <f>F118</f>
        <v>0</v>
      </c>
      <c r="G117" s="46">
        <f t="shared" ref="G117:K117" si="58">G118</f>
        <v>9.3000000000000007</v>
      </c>
      <c r="H117" s="46">
        <f t="shared" si="58"/>
        <v>23.4</v>
      </c>
      <c r="I117" s="46">
        <f t="shared" si="58"/>
        <v>12.1</v>
      </c>
      <c r="J117" s="46">
        <f t="shared" si="58"/>
        <v>9.3000000000000007</v>
      </c>
      <c r="K117" s="46">
        <f t="shared" si="58"/>
        <v>9.3000000000000007</v>
      </c>
    </row>
    <row r="118" spans="1:11" ht="18" customHeight="1" x14ac:dyDescent="0.25">
      <c r="A118" s="134"/>
      <c r="B118" s="132"/>
      <c r="C118" s="103"/>
      <c r="D118" s="59" t="s">
        <v>17</v>
      </c>
      <c r="E118" s="46">
        <f>SUM(F118:K118)</f>
        <v>63.400000000000006</v>
      </c>
      <c r="F118" s="46">
        <v>0</v>
      </c>
      <c r="G118" s="46">
        <v>9.3000000000000007</v>
      </c>
      <c r="H118" s="46">
        <v>23.4</v>
      </c>
      <c r="I118" s="46">
        <v>12.1</v>
      </c>
      <c r="J118" s="46">
        <v>9.3000000000000007</v>
      </c>
      <c r="K118" s="46">
        <v>9.3000000000000007</v>
      </c>
    </row>
    <row r="119" spans="1:11" ht="18" customHeight="1" x14ac:dyDescent="0.25">
      <c r="A119" s="134" t="s">
        <v>11</v>
      </c>
      <c r="B119" s="132" t="s">
        <v>489</v>
      </c>
      <c r="C119" s="103" t="s">
        <v>573</v>
      </c>
      <c r="D119" s="59" t="s">
        <v>177</v>
      </c>
      <c r="E119" s="46">
        <f>E120</f>
        <v>404.6</v>
      </c>
      <c r="F119" s="46">
        <f>F120</f>
        <v>77.8</v>
      </c>
      <c r="G119" s="46">
        <f t="shared" ref="G119:K119" si="59">G120</f>
        <v>80.900000000000006</v>
      </c>
      <c r="H119" s="46">
        <f t="shared" si="59"/>
        <v>84.1</v>
      </c>
      <c r="I119" s="46">
        <f t="shared" si="59"/>
        <v>0</v>
      </c>
      <c r="J119" s="46">
        <f t="shared" si="59"/>
        <v>80.900000000000006</v>
      </c>
      <c r="K119" s="46">
        <f t="shared" si="59"/>
        <v>80.900000000000006</v>
      </c>
    </row>
    <row r="120" spans="1:11" ht="29.25" customHeight="1" x14ac:dyDescent="0.25">
      <c r="A120" s="134"/>
      <c r="B120" s="132"/>
      <c r="C120" s="103"/>
      <c r="D120" s="59" t="s">
        <v>17</v>
      </c>
      <c r="E120" s="46">
        <f>SUM(F120:K120)</f>
        <v>404.6</v>
      </c>
      <c r="F120" s="46">
        <v>77.8</v>
      </c>
      <c r="G120" s="46">
        <v>80.900000000000006</v>
      </c>
      <c r="H120" s="46">
        <v>84.1</v>
      </c>
      <c r="I120" s="46">
        <f>87.5-87.5</f>
        <v>0</v>
      </c>
      <c r="J120" s="46">
        <v>80.900000000000006</v>
      </c>
      <c r="K120" s="46">
        <v>80.900000000000006</v>
      </c>
    </row>
    <row r="121" spans="1:11" ht="26.25" customHeight="1" x14ac:dyDescent="0.25">
      <c r="A121" s="134" t="s">
        <v>140</v>
      </c>
      <c r="B121" s="132" t="s">
        <v>660</v>
      </c>
      <c r="C121" s="103" t="s">
        <v>704</v>
      </c>
      <c r="D121" s="59" t="s">
        <v>177</v>
      </c>
      <c r="E121" s="46">
        <f>E122</f>
        <v>0</v>
      </c>
      <c r="F121" s="46"/>
      <c r="G121" s="46">
        <f t="shared" ref="G121:K121" si="60">G122</f>
        <v>0</v>
      </c>
      <c r="H121" s="46">
        <f t="shared" si="60"/>
        <v>0</v>
      </c>
      <c r="I121" s="46">
        <f t="shared" si="60"/>
        <v>0</v>
      </c>
      <c r="J121" s="46">
        <f t="shared" si="60"/>
        <v>0</v>
      </c>
      <c r="K121" s="46">
        <f t="shared" si="60"/>
        <v>0</v>
      </c>
    </row>
    <row r="122" spans="1:11" ht="18" customHeight="1" x14ac:dyDescent="0.25">
      <c r="A122" s="134"/>
      <c r="B122" s="132"/>
      <c r="C122" s="103"/>
      <c r="D122" s="59" t="s">
        <v>17</v>
      </c>
      <c r="E122" s="46">
        <f>SUM(F121:K121)</f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</row>
    <row r="123" spans="1:11" ht="18" customHeight="1" x14ac:dyDescent="0.25">
      <c r="A123" s="133" t="s">
        <v>627</v>
      </c>
      <c r="B123" s="133"/>
      <c r="C123" s="103"/>
      <c r="D123" s="59" t="s">
        <v>177</v>
      </c>
      <c r="E123" s="46">
        <f>E124+E125</f>
        <v>468</v>
      </c>
      <c r="F123" s="46">
        <f t="shared" ref="F123:K123" si="61">F124+F125</f>
        <v>77.8</v>
      </c>
      <c r="G123" s="46">
        <f t="shared" si="61"/>
        <v>90.2</v>
      </c>
      <c r="H123" s="46">
        <f t="shared" si="61"/>
        <v>107.5</v>
      </c>
      <c r="I123" s="46">
        <f t="shared" si="61"/>
        <v>12.1</v>
      </c>
      <c r="J123" s="46">
        <f t="shared" si="61"/>
        <v>90.2</v>
      </c>
      <c r="K123" s="46">
        <f t="shared" si="61"/>
        <v>90.2</v>
      </c>
    </row>
    <row r="124" spans="1:11" ht="18" customHeight="1" x14ac:dyDescent="0.25">
      <c r="A124" s="133"/>
      <c r="B124" s="133"/>
      <c r="C124" s="103"/>
      <c r="D124" s="59" t="s">
        <v>17</v>
      </c>
      <c r="E124" s="46">
        <f>SUM(F124:K124)</f>
        <v>468</v>
      </c>
      <c r="F124" s="46">
        <f t="shared" ref="F124:K124" si="62">F122+F120+F118</f>
        <v>77.8</v>
      </c>
      <c r="G124" s="46">
        <f t="shared" si="62"/>
        <v>90.2</v>
      </c>
      <c r="H124" s="46">
        <f t="shared" si="62"/>
        <v>107.5</v>
      </c>
      <c r="I124" s="46">
        <f t="shared" si="62"/>
        <v>12.1</v>
      </c>
      <c r="J124" s="46">
        <f t="shared" si="62"/>
        <v>90.2</v>
      </c>
      <c r="K124" s="46">
        <f t="shared" si="62"/>
        <v>90.2</v>
      </c>
    </row>
    <row r="125" spans="1:11" ht="18" customHeight="1" x14ac:dyDescent="0.25">
      <c r="A125" s="133"/>
      <c r="B125" s="133"/>
      <c r="C125" s="103"/>
      <c r="D125" s="59" t="s">
        <v>19</v>
      </c>
      <c r="E125" s="46">
        <f t="shared" ref="E125" si="63">SUM(F125:I125)</f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</row>
    <row r="126" spans="1:11" ht="18" customHeight="1" x14ac:dyDescent="0.25">
      <c r="A126" s="135" t="s">
        <v>74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</row>
    <row r="127" spans="1:11" ht="18" customHeight="1" x14ac:dyDescent="0.25">
      <c r="A127" s="134" t="s">
        <v>379</v>
      </c>
      <c r="B127" s="132" t="s">
        <v>705</v>
      </c>
      <c r="C127" s="123" t="s">
        <v>75</v>
      </c>
      <c r="D127" s="59" t="s">
        <v>177</v>
      </c>
      <c r="E127" s="46">
        <f t="shared" ref="E127:E144" si="64">SUM(F127:I127)</f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</row>
    <row r="128" spans="1:11" ht="18" customHeight="1" x14ac:dyDescent="0.25">
      <c r="A128" s="134"/>
      <c r="B128" s="132"/>
      <c r="C128" s="125"/>
      <c r="D128" s="59" t="s">
        <v>17</v>
      </c>
      <c r="E128" s="46">
        <f t="shared" si="64"/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</row>
    <row r="129" spans="1:11" ht="18" customHeight="1" x14ac:dyDescent="0.25">
      <c r="A129" s="134" t="s">
        <v>380</v>
      </c>
      <c r="B129" s="132" t="s">
        <v>582</v>
      </c>
      <c r="C129" s="103" t="s">
        <v>75</v>
      </c>
      <c r="D129" s="59" t="s">
        <v>177</v>
      </c>
      <c r="E129" s="46">
        <f t="shared" si="64"/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</row>
    <row r="130" spans="1:11" ht="18" customHeight="1" x14ac:dyDescent="0.25">
      <c r="A130" s="134"/>
      <c r="B130" s="132"/>
      <c r="C130" s="103"/>
      <c r="D130" s="59" t="s">
        <v>17</v>
      </c>
      <c r="E130" s="46">
        <f t="shared" si="64"/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</row>
    <row r="131" spans="1:11" ht="18" customHeight="1" x14ac:dyDescent="0.25">
      <c r="A131" s="134" t="s">
        <v>381</v>
      </c>
      <c r="B131" s="132" t="s">
        <v>706</v>
      </c>
      <c r="C131" s="103" t="s">
        <v>75</v>
      </c>
      <c r="D131" s="59" t="s">
        <v>177</v>
      </c>
      <c r="E131" s="46">
        <f t="shared" si="64"/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</row>
    <row r="132" spans="1:11" ht="21" customHeight="1" x14ac:dyDescent="0.25">
      <c r="A132" s="134"/>
      <c r="B132" s="132"/>
      <c r="C132" s="103"/>
      <c r="D132" s="59" t="s">
        <v>17</v>
      </c>
      <c r="E132" s="46">
        <f t="shared" si="64"/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</row>
    <row r="133" spans="1:11" ht="17.25" customHeight="1" x14ac:dyDescent="0.25">
      <c r="A133" s="134" t="s">
        <v>77</v>
      </c>
      <c r="B133" s="132" t="s">
        <v>580</v>
      </c>
      <c r="C133" s="103" t="s">
        <v>75</v>
      </c>
      <c r="D133" s="59" t="s">
        <v>177</v>
      </c>
      <c r="E133" s="46">
        <f t="shared" si="64"/>
        <v>0</v>
      </c>
      <c r="F133" s="46">
        <f t="shared" ref="F133:K133" si="65">F134+F135</f>
        <v>0</v>
      </c>
      <c r="G133" s="46">
        <f t="shared" si="65"/>
        <v>0</v>
      </c>
      <c r="H133" s="46">
        <f t="shared" si="65"/>
        <v>0</v>
      </c>
      <c r="I133" s="46">
        <f t="shared" si="65"/>
        <v>0</v>
      </c>
      <c r="J133" s="46">
        <f t="shared" si="65"/>
        <v>0</v>
      </c>
      <c r="K133" s="46">
        <f t="shared" si="65"/>
        <v>0</v>
      </c>
    </row>
    <row r="134" spans="1:11" ht="18" customHeight="1" x14ac:dyDescent="0.25">
      <c r="A134" s="134"/>
      <c r="B134" s="132"/>
      <c r="C134" s="103"/>
      <c r="D134" s="59" t="s">
        <v>17</v>
      </c>
      <c r="E134" s="46">
        <f t="shared" si="64"/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</row>
    <row r="135" spans="1:11" ht="18" customHeight="1" x14ac:dyDescent="0.25">
      <c r="A135" s="134"/>
      <c r="B135" s="132"/>
      <c r="C135" s="103"/>
      <c r="D135" s="59" t="s">
        <v>19</v>
      </c>
      <c r="E135" s="46">
        <f t="shared" si="64"/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</row>
    <row r="136" spans="1:11" ht="36.75" customHeight="1" x14ac:dyDescent="0.25">
      <c r="A136" s="134" t="s">
        <v>382</v>
      </c>
      <c r="B136" s="132" t="s">
        <v>579</v>
      </c>
      <c r="C136" s="103" t="s">
        <v>75</v>
      </c>
      <c r="D136" s="59" t="s">
        <v>177</v>
      </c>
      <c r="E136" s="46">
        <f t="shared" si="64"/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</row>
    <row r="137" spans="1:11" ht="48.75" customHeight="1" x14ac:dyDescent="0.25">
      <c r="A137" s="134"/>
      <c r="B137" s="132"/>
      <c r="C137" s="103"/>
      <c r="D137" s="59" t="s">
        <v>17</v>
      </c>
      <c r="E137" s="46">
        <f t="shared" si="64"/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</row>
    <row r="138" spans="1:11" ht="22.5" customHeight="1" x14ac:dyDescent="0.25">
      <c r="A138" s="134" t="s">
        <v>383</v>
      </c>
      <c r="B138" s="132" t="s">
        <v>78</v>
      </c>
      <c r="C138" s="103" t="s">
        <v>573</v>
      </c>
      <c r="D138" s="59" t="s">
        <v>177</v>
      </c>
      <c r="E138" s="46">
        <f t="shared" si="64"/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</row>
    <row r="139" spans="1:11" ht="66" customHeight="1" x14ac:dyDescent="0.25">
      <c r="A139" s="134"/>
      <c r="B139" s="132"/>
      <c r="C139" s="103"/>
      <c r="D139" s="59" t="s">
        <v>17</v>
      </c>
      <c r="E139" s="46">
        <f t="shared" si="64"/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</row>
    <row r="140" spans="1:11" ht="18" customHeight="1" x14ac:dyDescent="0.25">
      <c r="A140" s="134" t="s">
        <v>384</v>
      </c>
      <c r="B140" s="132" t="s">
        <v>541</v>
      </c>
      <c r="C140" s="103" t="s">
        <v>573</v>
      </c>
      <c r="D140" s="59" t="s">
        <v>177</v>
      </c>
      <c r="E140" s="46">
        <f t="shared" si="64"/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</row>
    <row r="141" spans="1:11" ht="18" customHeight="1" x14ac:dyDescent="0.25">
      <c r="A141" s="134"/>
      <c r="B141" s="132"/>
      <c r="C141" s="103"/>
      <c r="D141" s="59" t="s">
        <v>17</v>
      </c>
      <c r="E141" s="46">
        <f t="shared" si="64"/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</row>
    <row r="142" spans="1:11" ht="39" customHeight="1" x14ac:dyDescent="0.25">
      <c r="A142" s="133" t="s">
        <v>626</v>
      </c>
      <c r="B142" s="133"/>
      <c r="C142" s="134"/>
      <c r="D142" s="59" t="s">
        <v>177</v>
      </c>
      <c r="E142" s="46">
        <f t="shared" si="64"/>
        <v>0</v>
      </c>
      <c r="F142" s="46">
        <f t="shared" ref="F142:K142" si="66">F143+F144</f>
        <v>0</v>
      </c>
      <c r="G142" s="46">
        <f t="shared" si="66"/>
        <v>0</v>
      </c>
      <c r="H142" s="46">
        <f t="shared" si="66"/>
        <v>0</v>
      </c>
      <c r="I142" s="46">
        <f t="shared" si="66"/>
        <v>0</v>
      </c>
      <c r="J142" s="46">
        <f t="shared" si="66"/>
        <v>0</v>
      </c>
      <c r="K142" s="46">
        <f t="shared" si="66"/>
        <v>0</v>
      </c>
    </row>
    <row r="143" spans="1:11" ht="18" customHeight="1" x14ac:dyDescent="0.25">
      <c r="A143" s="133"/>
      <c r="B143" s="133"/>
      <c r="C143" s="134"/>
      <c r="D143" s="59" t="s">
        <v>17</v>
      </c>
      <c r="E143" s="46">
        <f t="shared" si="64"/>
        <v>0</v>
      </c>
      <c r="F143" s="46">
        <f t="shared" ref="F143:K143" si="67">F141+F139+F137+F134+F132+F130+F128</f>
        <v>0</v>
      </c>
      <c r="G143" s="46">
        <f t="shared" si="67"/>
        <v>0</v>
      </c>
      <c r="H143" s="46">
        <f t="shared" si="67"/>
        <v>0</v>
      </c>
      <c r="I143" s="46">
        <f t="shared" si="67"/>
        <v>0</v>
      </c>
      <c r="J143" s="46">
        <f t="shared" si="67"/>
        <v>0</v>
      </c>
      <c r="K143" s="46">
        <f t="shared" si="67"/>
        <v>0</v>
      </c>
    </row>
    <row r="144" spans="1:11" ht="18" customHeight="1" x14ac:dyDescent="0.25">
      <c r="A144" s="133"/>
      <c r="B144" s="133"/>
      <c r="C144" s="134"/>
      <c r="D144" s="59" t="s">
        <v>19</v>
      </c>
      <c r="E144" s="46">
        <f t="shared" si="64"/>
        <v>0</v>
      </c>
      <c r="F144" s="46">
        <f t="shared" ref="F144:K144" si="68">F135</f>
        <v>0</v>
      </c>
      <c r="G144" s="46">
        <f t="shared" si="68"/>
        <v>0</v>
      </c>
      <c r="H144" s="46">
        <f t="shared" si="68"/>
        <v>0</v>
      </c>
      <c r="I144" s="46">
        <f t="shared" si="68"/>
        <v>0</v>
      </c>
      <c r="J144" s="46">
        <f t="shared" si="68"/>
        <v>0</v>
      </c>
      <c r="K144" s="46">
        <f t="shared" si="68"/>
        <v>0</v>
      </c>
    </row>
    <row r="145" spans="1:11" ht="18" customHeight="1" x14ac:dyDescent="0.25">
      <c r="A145" s="135" t="s">
        <v>79</v>
      </c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</row>
    <row r="146" spans="1:11" ht="26.25" customHeight="1" x14ac:dyDescent="0.25">
      <c r="A146" s="130" t="s">
        <v>386</v>
      </c>
      <c r="B146" s="153" t="s">
        <v>80</v>
      </c>
      <c r="C146" s="130" t="s">
        <v>63</v>
      </c>
      <c r="D146" s="59" t="s">
        <v>177</v>
      </c>
      <c r="E146" s="46">
        <f>E147</f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</row>
    <row r="147" spans="1:11" ht="22.5" customHeight="1" x14ac:dyDescent="0.25">
      <c r="A147" s="137"/>
      <c r="B147" s="154"/>
      <c r="C147" s="137"/>
      <c r="D147" s="59" t="s">
        <v>17</v>
      </c>
      <c r="E147" s="46">
        <f>SUM(F147:K147)</f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</row>
    <row r="148" spans="1:11" ht="25.5" customHeight="1" x14ac:dyDescent="0.25">
      <c r="A148" s="130" t="s">
        <v>387</v>
      </c>
      <c r="B148" s="153" t="s">
        <v>81</v>
      </c>
      <c r="C148" s="130" t="s">
        <v>63</v>
      </c>
      <c r="D148" s="59" t="s">
        <v>177</v>
      </c>
      <c r="E148" s="46">
        <f>E149</f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</row>
    <row r="149" spans="1:11" ht="21.75" customHeight="1" x14ac:dyDescent="0.25">
      <c r="A149" s="137"/>
      <c r="B149" s="154"/>
      <c r="C149" s="137"/>
      <c r="D149" s="59" t="s">
        <v>17</v>
      </c>
      <c r="E149" s="46">
        <f>SUM(F149:K149)</f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</row>
    <row r="150" spans="1:11" ht="18" customHeight="1" x14ac:dyDescent="0.25">
      <c r="A150" s="130" t="s">
        <v>388</v>
      </c>
      <c r="B150" s="153" t="s">
        <v>82</v>
      </c>
      <c r="C150" s="130" t="s">
        <v>63</v>
      </c>
      <c r="D150" s="59" t="s">
        <v>177</v>
      </c>
      <c r="E150" s="46">
        <f>E151</f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</row>
    <row r="151" spans="1:11" ht="18" customHeight="1" x14ac:dyDescent="0.25">
      <c r="A151" s="137"/>
      <c r="B151" s="154"/>
      <c r="C151" s="137"/>
      <c r="D151" s="59" t="s">
        <v>17</v>
      </c>
      <c r="E151" s="46">
        <f>SUM(F151:K151)</f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</row>
    <row r="152" spans="1:11" ht="18" customHeight="1" x14ac:dyDescent="0.25">
      <c r="A152" s="134" t="s">
        <v>389</v>
      </c>
      <c r="B152" s="132" t="s">
        <v>694</v>
      </c>
      <c r="C152" s="103" t="s">
        <v>578</v>
      </c>
      <c r="D152" s="59" t="s">
        <v>177</v>
      </c>
      <c r="E152" s="46">
        <f>E153+E154</f>
        <v>3771.2</v>
      </c>
      <c r="F152" s="46">
        <f t="shared" ref="F152:K152" si="69">F153+F154</f>
        <v>503.40000000000003</v>
      </c>
      <c r="G152" s="46">
        <f t="shared" si="69"/>
        <v>948.4</v>
      </c>
      <c r="H152" s="46">
        <f t="shared" si="69"/>
        <v>622.29999999999995</v>
      </c>
      <c r="I152" s="46">
        <f t="shared" si="69"/>
        <v>841.3</v>
      </c>
      <c r="J152" s="46">
        <f t="shared" si="69"/>
        <v>427.90000000000003</v>
      </c>
      <c r="K152" s="46">
        <f t="shared" si="69"/>
        <v>427.90000000000003</v>
      </c>
    </row>
    <row r="153" spans="1:11" ht="18" customHeight="1" x14ac:dyDescent="0.25">
      <c r="A153" s="134"/>
      <c r="B153" s="132"/>
      <c r="C153" s="103"/>
      <c r="D153" s="59" t="s">
        <v>17</v>
      </c>
      <c r="E153" s="46">
        <f>SUM(F153:K153)</f>
        <v>303.60000000000002</v>
      </c>
      <c r="F153" s="46">
        <v>5.0999999999999996</v>
      </c>
      <c r="G153" s="46">
        <v>66.400000000000006</v>
      </c>
      <c r="H153" s="46">
        <v>62.3</v>
      </c>
      <c r="I153" s="46">
        <f>41.4+42.8</f>
        <v>84.199999999999989</v>
      </c>
      <c r="J153" s="46">
        <v>42.8</v>
      </c>
      <c r="K153" s="46">
        <v>42.8</v>
      </c>
    </row>
    <row r="154" spans="1:11" ht="18" customHeight="1" x14ac:dyDescent="0.25">
      <c r="A154" s="134"/>
      <c r="B154" s="132"/>
      <c r="C154" s="103"/>
      <c r="D154" s="59" t="s">
        <v>19</v>
      </c>
      <c r="E154" s="46">
        <f>SUM(F154:K154)</f>
        <v>3467.6</v>
      </c>
      <c r="F154" s="46">
        <v>498.3</v>
      </c>
      <c r="G154" s="46">
        <v>882</v>
      </c>
      <c r="H154" s="46">
        <v>560</v>
      </c>
      <c r="I154" s="46">
        <v>757.1</v>
      </c>
      <c r="J154" s="46">
        <v>385.1</v>
      </c>
      <c r="K154" s="46">
        <v>385.1</v>
      </c>
    </row>
    <row r="155" spans="1:11" ht="18" customHeight="1" x14ac:dyDescent="0.25">
      <c r="A155" s="130" t="s">
        <v>490</v>
      </c>
      <c r="B155" s="153" t="s">
        <v>491</v>
      </c>
      <c r="C155" s="130" t="s">
        <v>63</v>
      </c>
      <c r="D155" s="59" t="s">
        <v>177</v>
      </c>
      <c r="E155" s="46">
        <f>E156</f>
        <v>6029.1999999999989</v>
      </c>
      <c r="F155" s="46">
        <f t="shared" ref="F155:K155" si="70">F156</f>
        <v>618.29999999999995</v>
      </c>
      <c r="G155" s="46">
        <f t="shared" si="70"/>
        <v>857.4</v>
      </c>
      <c r="H155" s="46">
        <f t="shared" si="70"/>
        <v>848.2</v>
      </c>
      <c r="I155" s="46">
        <f t="shared" si="70"/>
        <v>1235.0999999999999</v>
      </c>
      <c r="J155" s="46">
        <f t="shared" si="70"/>
        <v>1235.0999999999999</v>
      </c>
      <c r="K155" s="46">
        <f t="shared" si="70"/>
        <v>1235.0999999999999</v>
      </c>
    </row>
    <row r="156" spans="1:11" ht="18" customHeight="1" x14ac:dyDescent="0.25">
      <c r="A156" s="137"/>
      <c r="B156" s="154"/>
      <c r="C156" s="137"/>
      <c r="D156" s="59" t="s">
        <v>19</v>
      </c>
      <c r="E156" s="46">
        <f>SUM(F156:K156)</f>
        <v>6029.1999999999989</v>
      </c>
      <c r="F156" s="46">
        <v>618.29999999999995</v>
      </c>
      <c r="G156" s="46">
        <v>857.4</v>
      </c>
      <c r="H156" s="46">
        <v>848.2</v>
      </c>
      <c r="I156" s="46">
        <v>1235.0999999999999</v>
      </c>
      <c r="J156" s="46">
        <v>1235.0999999999999</v>
      </c>
      <c r="K156" s="46">
        <v>1235.0999999999999</v>
      </c>
    </row>
    <row r="157" spans="1:11" ht="18" customHeight="1" x14ac:dyDescent="0.25">
      <c r="A157" s="133" t="s">
        <v>625</v>
      </c>
      <c r="B157" s="133"/>
      <c r="C157" s="103"/>
      <c r="D157" s="59" t="s">
        <v>177</v>
      </c>
      <c r="E157" s="46">
        <f>E158+E159</f>
        <v>9800.4</v>
      </c>
      <c r="F157" s="46">
        <f t="shared" ref="F157:K157" si="71">F158+F159</f>
        <v>1121.6999999999998</v>
      </c>
      <c r="G157" s="46">
        <f t="shared" si="71"/>
        <v>1805.8000000000002</v>
      </c>
      <c r="H157" s="46">
        <f t="shared" si="71"/>
        <v>1470.5</v>
      </c>
      <c r="I157" s="46">
        <f t="shared" si="71"/>
        <v>2076.3999999999996</v>
      </c>
      <c r="J157" s="46">
        <f t="shared" si="71"/>
        <v>1662.9999999999998</v>
      </c>
      <c r="K157" s="46">
        <f t="shared" si="71"/>
        <v>1662.9999999999998</v>
      </c>
    </row>
    <row r="158" spans="1:11" ht="18" customHeight="1" x14ac:dyDescent="0.25">
      <c r="A158" s="133"/>
      <c r="B158" s="133"/>
      <c r="C158" s="103"/>
      <c r="D158" s="59" t="s">
        <v>17</v>
      </c>
      <c r="E158" s="46">
        <f>E153</f>
        <v>303.60000000000002</v>
      </c>
      <c r="F158" s="46">
        <f t="shared" ref="F158:K158" si="72">F153</f>
        <v>5.0999999999999996</v>
      </c>
      <c r="G158" s="46">
        <f t="shared" si="72"/>
        <v>66.400000000000006</v>
      </c>
      <c r="H158" s="46">
        <f t="shared" si="72"/>
        <v>62.3</v>
      </c>
      <c r="I158" s="46">
        <f t="shared" si="72"/>
        <v>84.199999999999989</v>
      </c>
      <c r="J158" s="46">
        <f t="shared" si="72"/>
        <v>42.8</v>
      </c>
      <c r="K158" s="46">
        <f t="shared" si="72"/>
        <v>42.8</v>
      </c>
    </row>
    <row r="159" spans="1:11" ht="18" customHeight="1" x14ac:dyDescent="0.25">
      <c r="A159" s="133"/>
      <c r="B159" s="133"/>
      <c r="C159" s="103"/>
      <c r="D159" s="59" t="s">
        <v>19</v>
      </c>
      <c r="E159" s="46">
        <f t="shared" ref="E159:K159" si="73">E154+E156</f>
        <v>9496.7999999999993</v>
      </c>
      <c r="F159" s="46">
        <f t="shared" si="73"/>
        <v>1116.5999999999999</v>
      </c>
      <c r="G159" s="46">
        <f t="shared" si="73"/>
        <v>1739.4</v>
      </c>
      <c r="H159" s="46">
        <f t="shared" si="73"/>
        <v>1408.2</v>
      </c>
      <c r="I159" s="46">
        <f t="shared" si="73"/>
        <v>1992.1999999999998</v>
      </c>
      <c r="J159" s="46">
        <f t="shared" si="73"/>
        <v>1620.1999999999998</v>
      </c>
      <c r="K159" s="46">
        <f t="shared" si="73"/>
        <v>1620.1999999999998</v>
      </c>
    </row>
    <row r="160" spans="1:11" ht="18" customHeight="1" x14ac:dyDescent="0.25">
      <c r="A160" s="135" t="s">
        <v>84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</row>
    <row r="161" spans="1:11" ht="28.5" customHeight="1" x14ac:dyDescent="0.25">
      <c r="A161" s="157" t="s">
        <v>391</v>
      </c>
      <c r="B161" s="153" t="s">
        <v>85</v>
      </c>
      <c r="C161" s="130" t="s">
        <v>63</v>
      </c>
      <c r="D161" s="59" t="s">
        <v>177</v>
      </c>
      <c r="E161" s="46">
        <f>E162</f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</row>
    <row r="162" spans="1:11" ht="18" customHeight="1" x14ac:dyDescent="0.25">
      <c r="A162" s="158"/>
      <c r="B162" s="154"/>
      <c r="C162" s="137"/>
      <c r="D162" s="61" t="s">
        <v>17</v>
      </c>
      <c r="E162" s="46">
        <f>SUM(F162:K162)</f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</row>
    <row r="163" spans="1:11" ht="36" customHeight="1" x14ac:dyDescent="0.25">
      <c r="A163" s="134" t="s">
        <v>392</v>
      </c>
      <c r="B163" s="63" t="s">
        <v>86</v>
      </c>
      <c r="C163" s="103" t="s">
        <v>63</v>
      </c>
      <c r="D163" s="123" t="s">
        <v>177</v>
      </c>
      <c r="E163" s="155">
        <f>E165</f>
        <v>0</v>
      </c>
      <c r="F163" s="155">
        <f>F165</f>
        <v>0</v>
      </c>
      <c r="G163" s="155">
        <f t="shared" ref="G163:K163" si="74">G165</f>
        <v>0</v>
      </c>
      <c r="H163" s="155">
        <f t="shared" si="74"/>
        <v>0</v>
      </c>
      <c r="I163" s="155">
        <f t="shared" si="74"/>
        <v>0</v>
      </c>
      <c r="J163" s="155">
        <f t="shared" si="74"/>
        <v>0</v>
      </c>
      <c r="K163" s="155">
        <f t="shared" si="74"/>
        <v>0</v>
      </c>
    </row>
    <row r="164" spans="1:11" ht="18" customHeight="1" x14ac:dyDescent="0.25">
      <c r="A164" s="134"/>
      <c r="B164" s="64" t="s">
        <v>478</v>
      </c>
      <c r="C164" s="103"/>
      <c r="D164" s="125"/>
      <c r="E164" s="156"/>
      <c r="F164" s="156"/>
      <c r="G164" s="156"/>
      <c r="H164" s="156"/>
      <c r="I164" s="156"/>
      <c r="J164" s="156"/>
      <c r="K164" s="156"/>
    </row>
    <row r="165" spans="1:11" ht="18" customHeight="1" x14ac:dyDescent="0.25">
      <c r="A165" s="134"/>
      <c r="B165" s="64" t="s">
        <v>577</v>
      </c>
      <c r="C165" s="103"/>
      <c r="D165" s="59" t="s">
        <v>17</v>
      </c>
      <c r="E165" s="46">
        <f>SUM(F165:K165)</f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</row>
    <row r="166" spans="1:11" ht="18" customHeight="1" x14ac:dyDescent="0.25">
      <c r="A166" s="134" t="s">
        <v>393</v>
      </c>
      <c r="B166" s="132" t="s">
        <v>87</v>
      </c>
      <c r="C166" s="103" t="s">
        <v>63</v>
      </c>
      <c r="D166" s="59" t="s">
        <v>177</v>
      </c>
      <c r="E166" s="46">
        <f>E167</f>
        <v>326.50000000000006</v>
      </c>
      <c r="F166" s="46">
        <f t="shared" ref="F166:K166" si="75">F167</f>
        <v>51.6</v>
      </c>
      <c r="G166" s="46">
        <f t="shared" si="75"/>
        <v>53.6</v>
      </c>
      <c r="H166" s="46">
        <f t="shared" si="75"/>
        <v>55.9</v>
      </c>
      <c r="I166" s="46">
        <f t="shared" si="75"/>
        <v>58.2</v>
      </c>
      <c r="J166" s="46">
        <f t="shared" si="75"/>
        <v>53.6</v>
      </c>
      <c r="K166" s="46">
        <f t="shared" si="75"/>
        <v>53.6</v>
      </c>
    </row>
    <row r="167" spans="1:11" ht="29.25" customHeight="1" x14ac:dyDescent="0.25">
      <c r="A167" s="134"/>
      <c r="B167" s="132"/>
      <c r="C167" s="103"/>
      <c r="D167" s="59" t="s">
        <v>17</v>
      </c>
      <c r="E167" s="46">
        <f>SUM(F167:K167)</f>
        <v>326.50000000000006</v>
      </c>
      <c r="F167" s="46">
        <v>51.6</v>
      </c>
      <c r="G167" s="46">
        <v>53.6</v>
      </c>
      <c r="H167" s="46">
        <v>55.9</v>
      </c>
      <c r="I167" s="46">
        <v>58.2</v>
      </c>
      <c r="J167" s="46">
        <v>53.6</v>
      </c>
      <c r="K167" s="46">
        <v>53.6</v>
      </c>
    </row>
    <row r="168" spans="1:11" ht="17.25" customHeight="1" x14ac:dyDescent="0.25">
      <c r="A168" s="134" t="s">
        <v>394</v>
      </c>
      <c r="B168" s="132" t="s">
        <v>681</v>
      </c>
      <c r="C168" s="103" t="s">
        <v>573</v>
      </c>
      <c r="D168" s="59" t="s">
        <v>177</v>
      </c>
      <c r="E168" s="46">
        <f>E169</f>
        <v>398.5</v>
      </c>
      <c r="F168" s="46">
        <f t="shared" ref="F168:K168" si="76">F169</f>
        <v>76.599999999999994</v>
      </c>
      <c r="G168" s="46">
        <f t="shared" si="76"/>
        <v>79.7</v>
      </c>
      <c r="H168" s="46">
        <f t="shared" si="76"/>
        <v>82.8</v>
      </c>
      <c r="I168" s="46">
        <f t="shared" si="76"/>
        <v>0</v>
      </c>
      <c r="J168" s="46">
        <f t="shared" si="76"/>
        <v>79.7</v>
      </c>
      <c r="K168" s="46">
        <f t="shared" si="76"/>
        <v>79.7</v>
      </c>
    </row>
    <row r="169" spans="1:11" ht="43.5" customHeight="1" x14ac:dyDescent="0.25">
      <c r="A169" s="134"/>
      <c r="B169" s="132"/>
      <c r="C169" s="103"/>
      <c r="D169" s="59" t="s">
        <v>17</v>
      </c>
      <c r="E169" s="46">
        <f>SUM(F169:K169)</f>
        <v>398.5</v>
      </c>
      <c r="F169" s="46">
        <f>25+51.6</f>
        <v>76.599999999999994</v>
      </c>
      <c r="G169" s="46">
        <f>26+53.7</f>
        <v>79.7</v>
      </c>
      <c r="H169" s="46">
        <f>27+55.8</f>
        <v>82.8</v>
      </c>
      <c r="I169" s="46">
        <f>28.1+58-86.1</f>
        <v>0</v>
      </c>
      <c r="J169" s="46">
        <f>26+53.7</f>
        <v>79.7</v>
      </c>
      <c r="K169" s="46">
        <f>26+53.7</f>
        <v>79.7</v>
      </c>
    </row>
    <row r="170" spans="1:11" ht="18" customHeight="1" x14ac:dyDescent="0.25">
      <c r="A170" s="134" t="s">
        <v>395</v>
      </c>
      <c r="B170" s="132" t="s">
        <v>436</v>
      </c>
      <c r="C170" s="103" t="s">
        <v>573</v>
      </c>
      <c r="D170" s="59" t="s">
        <v>177</v>
      </c>
      <c r="E170" s="46">
        <f>E171</f>
        <v>67.5</v>
      </c>
      <c r="F170" s="46">
        <f t="shared" ref="F170:K170" si="77">F171</f>
        <v>13</v>
      </c>
      <c r="G170" s="46">
        <f t="shared" si="77"/>
        <v>13.5</v>
      </c>
      <c r="H170" s="46">
        <f t="shared" si="77"/>
        <v>14</v>
      </c>
      <c r="I170" s="46">
        <f t="shared" si="77"/>
        <v>0</v>
      </c>
      <c r="J170" s="46">
        <f t="shared" si="77"/>
        <v>13.5</v>
      </c>
      <c r="K170" s="46">
        <f t="shared" si="77"/>
        <v>13.5</v>
      </c>
    </row>
    <row r="171" spans="1:11" ht="18" customHeight="1" x14ac:dyDescent="0.25">
      <c r="A171" s="134"/>
      <c r="B171" s="132"/>
      <c r="C171" s="103"/>
      <c r="D171" s="59" t="s">
        <v>17</v>
      </c>
      <c r="E171" s="46">
        <f>SUM(F171:K171)</f>
        <v>67.5</v>
      </c>
      <c r="F171" s="46">
        <v>13</v>
      </c>
      <c r="G171" s="46">
        <v>13.5</v>
      </c>
      <c r="H171" s="46">
        <v>14</v>
      </c>
      <c r="I171" s="46">
        <f>14.6-14.6</f>
        <v>0</v>
      </c>
      <c r="J171" s="46">
        <v>13.5</v>
      </c>
      <c r="K171" s="46">
        <v>13.5</v>
      </c>
    </row>
    <row r="172" spans="1:11" ht="18" customHeight="1" x14ac:dyDescent="0.25">
      <c r="A172" s="133" t="s">
        <v>624</v>
      </c>
      <c r="B172" s="133"/>
      <c r="C172" s="134"/>
      <c r="D172" s="59" t="s">
        <v>177</v>
      </c>
      <c r="E172" s="46">
        <f>E173+E174</f>
        <v>792.5</v>
      </c>
      <c r="F172" s="46">
        <f t="shared" ref="F172:K172" si="78">F173+F174</f>
        <v>141.19999999999999</v>
      </c>
      <c r="G172" s="46">
        <f t="shared" si="78"/>
        <v>146.80000000000001</v>
      </c>
      <c r="H172" s="46">
        <f t="shared" si="78"/>
        <v>152.69999999999999</v>
      </c>
      <c r="I172" s="46">
        <f t="shared" si="78"/>
        <v>58.2</v>
      </c>
      <c r="J172" s="46">
        <f t="shared" si="78"/>
        <v>146.80000000000001</v>
      </c>
      <c r="K172" s="46">
        <f t="shared" si="78"/>
        <v>146.80000000000001</v>
      </c>
    </row>
    <row r="173" spans="1:11" ht="18" customHeight="1" x14ac:dyDescent="0.25">
      <c r="A173" s="133"/>
      <c r="B173" s="133"/>
      <c r="C173" s="134"/>
      <c r="D173" s="59" t="s">
        <v>17</v>
      </c>
      <c r="E173" s="46">
        <f>SUM(F173:K173)</f>
        <v>792.5</v>
      </c>
      <c r="F173" s="46">
        <f>F171+F167+F169</f>
        <v>141.19999999999999</v>
      </c>
      <c r="G173" s="46">
        <f t="shared" ref="G173:K173" si="79">G171+G167+G169</f>
        <v>146.80000000000001</v>
      </c>
      <c r="H173" s="46">
        <f t="shared" si="79"/>
        <v>152.69999999999999</v>
      </c>
      <c r="I173" s="46">
        <f t="shared" si="79"/>
        <v>58.2</v>
      </c>
      <c r="J173" s="46">
        <f t="shared" si="79"/>
        <v>146.80000000000001</v>
      </c>
      <c r="K173" s="46">
        <f t="shared" si="79"/>
        <v>146.80000000000001</v>
      </c>
    </row>
    <row r="174" spans="1:11" ht="18" customHeight="1" x14ac:dyDescent="0.25">
      <c r="A174" s="133"/>
      <c r="B174" s="133"/>
      <c r="C174" s="134"/>
      <c r="D174" s="65" t="s">
        <v>19</v>
      </c>
      <c r="E174" s="46">
        <f t="shared" ref="E174" si="80">SUM(F174:I174)</f>
        <v>0</v>
      </c>
      <c r="F174" s="46">
        <f>0</f>
        <v>0</v>
      </c>
      <c r="G174" s="46">
        <f>0</f>
        <v>0</v>
      </c>
      <c r="H174" s="46">
        <f>0</f>
        <v>0</v>
      </c>
      <c r="I174" s="46">
        <f>0</f>
        <v>0</v>
      </c>
      <c r="J174" s="46">
        <f>0</f>
        <v>0</v>
      </c>
      <c r="K174" s="46">
        <f>0</f>
        <v>0</v>
      </c>
    </row>
    <row r="175" spans="1:11" ht="18" customHeight="1" x14ac:dyDescent="0.25">
      <c r="A175" s="135" t="s">
        <v>92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</row>
    <row r="176" spans="1:11" ht="30.75" customHeight="1" x14ac:dyDescent="0.25">
      <c r="A176" s="130" t="s">
        <v>401</v>
      </c>
      <c r="B176" s="153" t="s">
        <v>93</v>
      </c>
      <c r="C176" s="130" t="s">
        <v>63</v>
      </c>
      <c r="D176" s="59" t="s">
        <v>177</v>
      </c>
      <c r="E176" s="46">
        <f>E177</f>
        <v>0</v>
      </c>
      <c r="F176" s="46">
        <f>0</f>
        <v>0</v>
      </c>
      <c r="G176" s="46">
        <f>0</f>
        <v>0</v>
      </c>
      <c r="H176" s="46">
        <f>0</f>
        <v>0</v>
      </c>
      <c r="I176" s="46">
        <f>0</f>
        <v>0</v>
      </c>
      <c r="J176" s="46">
        <f>0</f>
        <v>0</v>
      </c>
      <c r="K176" s="46">
        <f>0</f>
        <v>0</v>
      </c>
    </row>
    <row r="177" spans="1:11" ht="27" customHeight="1" x14ac:dyDescent="0.25">
      <c r="A177" s="137"/>
      <c r="B177" s="154"/>
      <c r="C177" s="137"/>
      <c r="D177" s="65" t="s">
        <v>17</v>
      </c>
      <c r="E177" s="46">
        <f>SUM(F177:K177)</f>
        <v>0</v>
      </c>
      <c r="F177" s="46">
        <f>0</f>
        <v>0</v>
      </c>
      <c r="G177" s="46">
        <f>0</f>
        <v>0</v>
      </c>
      <c r="H177" s="46">
        <f>0</f>
        <v>0</v>
      </c>
      <c r="I177" s="46">
        <f>0</f>
        <v>0</v>
      </c>
      <c r="J177" s="46">
        <f>0</f>
        <v>0</v>
      </c>
      <c r="K177" s="46">
        <f>0</f>
        <v>0</v>
      </c>
    </row>
    <row r="178" spans="1:11" ht="18" customHeight="1" x14ac:dyDescent="0.25">
      <c r="A178" s="130" t="s">
        <v>402</v>
      </c>
      <c r="B178" s="153" t="s">
        <v>94</v>
      </c>
      <c r="C178" s="130" t="s">
        <v>63</v>
      </c>
      <c r="D178" s="59" t="s">
        <v>177</v>
      </c>
      <c r="E178" s="46">
        <f>E179</f>
        <v>0</v>
      </c>
      <c r="F178" s="46">
        <f>0</f>
        <v>0</v>
      </c>
      <c r="G178" s="46">
        <f>0</f>
        <v>0</v>
      </c>
      <c r="H178" s="46">
        <f>0</f>
        <v>0</v>
      </c>
      <c r="I178" s="46">
        <f>0</f>
        <v>0</v>
      </c>
      <c r="J178" s="46">
        <f>0</f>
        <v>0</v>
      </c>
      <c r="K178" s="46">
        <f>0</f>
        <v>0</v>
      </c>
    </row>
    <row r="179" spans="1:11" ht="18" customHeight="1" x14ac:dyDescent="0.25">
      <c r="A179" s="137"/>
      <c r="B179" s="154"/>
      <c r="C179" s="137"/>
      <c r="D179" s="65" t="s">
        <v>17</v>
      </c>
      <c r="E179" s="46">
        <f>SUM(F179:K179)</f>
        <v>0</v>
      </c>
      <c r="F179" s="46">
        <f>0</f>
        <v>0</v>
      </c>
      <c r="G179" s="46">
        <f>0</f>
        <v>0</v>
      </c>
      <c r="H179" s="46">
        <f>0</f>
        <v>0</v>
      </c>
      <c r="I179" s="46">
        <f>0</f>
        <v>0</v>
      </c>
      <c r="J179" s="46">
        <f>0</f>
        <v>0</v>
      </c>
      <c r="K179" s="46">
        <f>0</f>
        <v>0</v>
      </c>
    </row>
    <row r="180" spans="1:11" ht="18" customHeight="1" x14ac:dyDescent="0.25">
      <c r="A180" s="130" t="s">
        <v>403</v>
      </c>
      <c r="B180" s="153" t="s">
        <v>95</v>
      </c>
      <c r="C180" s="130" t="s">
        <v>63</v>
      </c>
      <c r="D180" s="59" t="s">
        <v>177</v>
      </c>
      <c r="E180" s="46">
        <f>E181</f>
        <v>0</v>
      </c>
      <c r="F180" s="46">
        <f>0</f>
        <v>0</v>
      </c>
      <c r="G180" s="46">
        <f>0</f>
        <v>0</v>
      </c>
      <c r="H180" s="46">
        <f>0</f>
        <v>0</v>
      </c>
      <c r="I180" s="46">
        <f>0</f>
        <v>0</v>
      </c>
      <c r="J180" s="46">
        <f>0</f>
        <v>0</v>
      </c>
      <c r="K180" s="46">
        <f>0</f>
        <v>0</v>
      </c>
    </row>
    <row r="181" spans="1:11" ht="18" customHeight="1" x14ac:dyDescent="0.25">
      <c r="A181" s="137"/>
      <c r="B181" s="154"/>
      <c r="C181" s="137"/>
      <c r="D181" s="65" t="s">
        <v>17</v>
      </c>
      <c r="E181" s="46">
        <f>SUM(F181:K181)</f>
        <v>0</v>
      </c>
      <c r="F181" s="46">
        <f>0</f>
        <v>0</v>
      </c>
      <c r="G181" s="46">
        <f>0</f>
        <v>0</v>
      </c>
      <c r="H181" s="46">
        <f>0</f>
        <v>0</v>
      </c>
      <c r="I181" s="46">
        <f>0</f>
        <v>0</v>
      </c>
      <c r="J181" s="59"/>
      <c r="K181" s="59"/>
    </row>
    <row r="182" spans="1:11" ht="18" customHeight="1" x14ac:dyDescent="0.25">
      <c r="A182" s="133" t="s">
        <v>682</v>
      </c>
      <c r="B182" s="133"/>
      <c r="C182" s="103"/>
      <c r="D182" s="59" t="s">
        <v>177</v>
      </c>
      <c r="E182" s="46">
        <f>E183+E184</f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</row>
    <row r="183" spans="1:11" ht="18" customHeight="1" x14ac:dyDescent="0.25">
      <c r="A183" s="133"/>
      <c r="B183" s="133"/>
      <c r="C183" s="103"/>
      <c r="D183" s="59" t="s">
        <v>17</v>
      </c>
      <c r="E183" s="46">
        <f>SUM(F183:K183)</f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</row>
    <row r="184" spans="1:11" ht="18" customHeight="1" x14ac:dyDescent="0.25">
      <c r="A184" s="133"/>
      <c r="B184" s="133"/>
      <c r="C184" s="103"/>
      <c r="D184" s="65" t="s">
        <v>19</v>
      </c>
      <c r="E184" s="46">
        <f>SUM(F184:K184)</f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</row>
    <row r="185" spans="1:11" ht="18" customHeight="1" x14ac:dyDescent="0.25">
      <c r="A185" s="135" t="s">
        <v>670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</row>
    <row r="186" spans="1:11" ht="18" customHeight="1" x14ac:dyDescent="0.25">
      <c r="A186" s="130" t="s">
        <v>637</v>
      </c>
      <c r="B186" s="153" t="s">
        <v>638</v>
      </c>
      <c r="C186" s="130" t="s">
        <v>573</v>
      </c>
      <c r="D186" s="59" t="s">
        <v>177</v>
      </c>
      <c r="E186" s="46">
        <f>E187</f>
        <v>397616.19999999995</v>
      </c>
      <c r="F186" s="46">
        <f>0</f>
        <v>0</v>
      </c>
      <c r="G186" s="46">
        <f>0</f>
        <v>0</v>
      </c>
      <c r="H186" s="46">
        <f>H187</f>
        <v>92012.2</v>
      </c>
      <c r="I186" s="46">
        <f t="shared" ref="I186:K186" si="81">I187</f>
        <v>107087.8</v>
      </c>
      <c r="J186" s="46">
        <f t="shared" si="81"/>
        <v>99008.6</v>
      </c>
      <c r="K186" s="46">
        <f t="shared" si="81"/>
        <v>99507.6</v>
      </c>
    </row>
    <row r="187" spans="1:11" ht="18" customHeight="1" x14ac:dyDescent="0.25">
      <c r="A187" s="137"/>
      <c r="B187" s="154"/>
      <c r="C187" s="137"/>
      <c r="D187" s="65" t="s">
        <v>17</v>
      </c>
      <c r="E187" s="46">
        <f>SUM(F187:K187)</f>
        <v>397616.19999999995</v>
      </c>
      <c r="F187" s="46">
        <f>0</f>
        <v>0</v>
      </c>
      <c r="G187" s="46">
        <f>0</f>
        <v>0</v>
      </c>
      <c r="H187" s="46">
        <v>92012.2</v>
      </c>
      <c r="I187" s="46">
        <f>2200+95678.8+650+8559</f>
        <v>107087.8</v>
      </c>
      <c r="J187" s="46">
        <f>2288+96070.6+650</f>
        <v>99008.6</v>
      </c>
      <c r="K187" s="46">
        <f>2380+96477.6+650</f>
        <v>99507.6</v>
      </c>
    </row>
    <row r="188" spans="1:11" ht="18" customHeight="1" x14ac:dyDescent="0.25">
      <c r="A188" s="133" t="s">
        <v>669</v>
      </c>
      <c r="B188" s="133"/>
      <c r="C188" s="103"/>
      <c r="D188" s="59" t="s">
        <v>177</v>
      </c>
      <c r="E188" s="46">
        <f>E189+E190</f>
        <v>397616.19999999995</v>
      </c>
      <c r="F188" s="46">
        <f t="shared" ref="F188:K188" si="82">F189+F190</f>
        <v>0</v>
      </c>
      <c r="G188" s="46">
        <f t="shared" si="82"/>
        <v>0</v>
      </c>
      <c r="H188" s="46">
        <f t="shared" si="82"/>
        <v>92012.2</v>
      </c>
      <c r="I188" s="46">
        <f t="shared" si="82"/>
        <v>107087.8</v>
      </c>
      <c r="J188" s="46">
        <f t="shared" si="82"/>
        <v>99008.6</v>
      </c>
      <c r="K188" s="46">
        <f t="shared" si="82"/>
        <v>99507.6</v>
      </c>
    </row>
    <row r="189" spans="1:11" ht="18" customHeight="1" x14ac:dyDescent="0.25">
      <c r="A189" s="133"/>
      <c r="B189" s="133"/>
      <c r="C189" s="103"/>
      <c r="D189" s="59" t="s">
        <v>17</v>
      </c>
      <c r="E189" s="46">
        <f>SUM(F189:K189)</f>
        <v>397616.19999999995</v>
      </c>
      <c r="F189" s="46">
        <f>F187</f>
        <v>0</v>
      </c>
      <c r="G189" s="46">
        <f t="shared" ref="G189:K189" si="83">G187</f>
        <v>0</v>
      </c>
      <c r="H189" s="46">
        <f t="shared" si="83"/>
        <v>92012.2</v>
      </c>
      <c r="I189" s="46">
        <f t="shared" si="83"/>
        <v>107087.8</v>
      </c>
      <c r="J189" s="46">
        <f t="shared" si="83"/>
        <v>99008.6</v>
      </c>
      <c r="K189" s="46">
        <f t="shared" si="83"/>
        <v>99507.6</v>
      </c>
    </row>
    <row r="190" spans="1:11" ht="32.25" customHeight="1" x14ac:dyDescent="0.25">
      <c r="A190" s="133"/>
      <c r="B190" s="133"/>
      <c r="C190" s="103"/>
      <c r="D190" s="65" t="s">
        <v>19</v>
      </c>
      <c r="E190" s="46">
        <f>SUM(F190:K190)</f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</row>
    <row r="191" spans="1:11" ht="18" customHeight="1" x14ac:dyDescent="0.25">
      <c r="A191" s="147" t="s">
        <v>178</v>
      </c>
      <c r="B191" s="148"/>
      <c r="C191" s="123"/>
      <c r="D191" s="59" t="s">
        <v>177</v>
      </c>
      <c r="E191" s="46">
        <f>E192+E193+E194</f>
        <v>887930.79999999981</v>
      </c>
      <c r="F191" s="46">
        <f t="shared" ref="F191:K191" si="84">F192+F193+F194</f>
        <v>138497</v>
      </c>
      <c r="G191" s="46">
        <f t="shared" si="84"/>
        <v>134220.79999999999</v>
      </c>
      <c r="H191" s="46">
        <f t="shared" si="84"/>
        <v>164511.69999999998</v>
      </c>
      <c r="I191" s="46">
        <f t="shared" si="84"/>
        <v>173901.3</v>
      </c>
      <c r="J191" s="46">
        <f t="shared" si="84"/>
        <v>138021.9</v>
      </c>
      <c r="K191" s="46">
        <f t="shared" si="84"/>
        <v>138778.1</v>
      </c>
    </row>
    <row r="192" spans="1:11" ht="18" customHeight="1" x14ac:dyDescent="0.25">
      <c r="A192" s="149"/>
      <c r="B192" s="150"/>
      <c r="C192" s="124"/>
      <c r="D192" s="59" t="s">
        <v>17</v>
      </c>
      <c r="E192" s="46">
        <f>SUM(F192:K192)</f>
        <v>867007.59999999986</v>
      </c>
      <c r="F192" s="46">
        <f>F189+F173+F158+F143+F124+F114+F82+F61</f>
        <v>137116.6</v>
      </c>
      <c r="G192" s="46">
        <f>G61+G82+G114+G124+G143+G158+G173+G189+G183</f>
        <v>129791.7</v>
      </c>
      <c r="H192" s="46">
        <f t="shared" ref="H192:K192" si="85">H61+H82+H114+H124+H143+H158+H173+H189+H183</f>
        <v>159365.29999999999</v>
      </c>
      <c r="I192" s="46">
        <f t="shared" si="85"/>
        <v>169407.8</v>
      </c>
      <c r="J192" s="46">
        <f t="shared" si="85"/>
        <v>135285</v>
      </c>
      <c r="K192" s="46">
        <f t="shared" si="85"/>
        <v>136041.20000000001</v>
      </c>
    </row>
    <row r="193" spans="1:15" ht="18" customHeight="1" x14ac:dyDescent="0.25">
      <c r="A193" s="149"/>
      <c r="B193" s="150"/>
      <c r="C193" s="124"/>
      <c r="D193" s="65" t="s">
        <v>19</v>
      </c>
      <c r="E193" s="46">
        <f>SUM(F193:K193)</f>
        <v>20923.199999999997</v>
      </c>
      <c r="F193" s="46">
        <f>F190+F174+F159+F144+F125+F115+F62</f>
        <v>1380.3999999999999</v>
      </c>
      <c r="G193" s="46">
        <f>G190+G174+G159+G144+G125+G115+G62+G184</f>
        <v>4429.0999999999995</v>
      </c>
      <c r="H193" s="46">
        <f t="shared" ref="H193:K193" si="86">H190+H174+H159+H144+H125+H115+H62+H184</f>
        <v>5146.4000000000005</v>
      </c>
      <c r="I193" s="46">
        <f t="shared" si="86"/>
        <v>4493.5</v>
      </c>
      <c r="J193" s="46">
        <f t="shared" si="86"/>
        <v>2736.8999999999996</v>
      </c>
      <c r="K193" s="46">
        <f t="shared" si="86"/>
        <v>2736.8999999999996</v>
      </c>
      <c r="M193" s="3"/>
    </row>
    <row r="194" spans="1:15" ht="18" customHeight="1" x14ac:dyDescent="0.25">
      <c r="A194" s="151"/>
      <c r="B194" s="152"/>
      <c r="C194" s="125"/>
      <c r="D194" s="59" t="s">
        <v>18</v>
      </c>
      <c r="E194" s="46">
        <f>SUM(F194:I194)</f>
        <v>0</v>
      </c>
      <c r="F194" s="46">
        <f t="shared" ref="F194:K194" si="87">F63</f>
        <v>0</v>
      </c>
      <c r="G194" s="46">
        <f t="shared" si="87"/>
        <v>0</v>
      </c>
      <c r="H194" s="46">
        <f t="shared" si="87"/>
        <v>0</v>
      </c>
      <c r="I194" s="46">
        <f t="shared" si="87"/>
        <v>0</v>
      </c>
      <c r="J194" s="46">
        <f t="shared" si="87"/>
        <v>0</v>
      </c>
      <c r="K194" s="46">
        <f t="shared" si="87"/>
        <v>0</v>
      </c>
      <c r="M194" s="3"/>
    </row>
    <row r="195" spans="1:15" ht="18" customHeight="1" x14ac:dyDescent="0.25">
      <c r="A195" s="135" t="s">
        <v>622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</row>
    <row r="196" spans="1:15" ht="18" customHeight="1" x14ac:dyDescent="0.25">
      <c r="A196" s="168" t="s">
        <v>683</v>
      </c>
      <c r="B196" s="114"/>
      <c r="C196" s="114"/>
      <c r="D196" s="114"/>
      <c r="E196" s="114"/>
      <c r="F196" s="114"/>
      <c r="G196" s="114"/>
      <c r="H196" s="114"/>
      <c r="I196" s="114"/>
      <c r="J196" s="114"/>
      <c r="K196" s="114"/>
    </row>
    <row r="197" spans="1:15" ht="18" customHeight="1" x14ac:dyDescent="0.25">
      <c r="A197" s="134" t="s">
        <v>351</v>
      </c>
      <c r="B197" s="132" t="s">
        <v>523</v>
      </c>
      <c r="C197" s="103" t="s">
        <v>623</v>
      </c>
      <c r="D197" s="59" t="s">
        <v>177</v>
      </c>
      <c r="E197" s="46">
        <f>E198</f>
        <v>60.199999999999996</v>
      </c>
      <c r="F197" s="46">
        <f>F198</f>
        <v>0</v>
      </c>
      <c r="G197" s="46">
        <f t="shared" ref="G197:K197" si="88">G198</f>
        <v>14.6</v>
      </c>
      <c r="H197" s="46">
        <f t="shared" si="88"/>
        <v>15.2</v>
      </c>
      <c r="I197" s="46">
        <f t="shared" si="88"/>
        <v>15.8</v>
      </c>
      <c r="J197" s="46">
        <f t="shared" si="88"/>
        <v>14.6</v>
      </c>
      <c r="K197" s="46">
        <f t="shared" si="88"/>
        <v>0</v>
      </c>
    </row>
    <row r="198" spans="1:15" ht="33.75" customHeight="1" x14ac:dyDescent="0.25">
      <c r="A198" s="134"/>
      <c r="B198" s="132"/>
      <c r="C198" s="103"/>
      <c r="D198" s="59" t="s">
        <v>17</v>
      </c>
      <c r="E198" s="46">
        <f>SUM(F198:K198)</f>
        <v>60.199999999999996</v>
      </c>
      <c r="F198" s="46">
        <v>0</v>
      </c>
      <c r="G198" s="46">
        <v>14.6</v>
      </c>
      <c r="H198" s="46">
        <v>15.2</v>
      </c>
      <c r="I198" s="46">
        <v>15.8</v>
      </c>
      <c r="J198" s="46">
        <v>14.6</v>
      </c>
      <c r="K198" s="46">
        <v>0</v>
      </c>
    </row>
    <row r="199" spans="1:15" ht="18" customHeight="1" x14ac:dyDescent="0.25">
      <c r="A199" s="134" t="s">
        <v>352</v>
      </c>
      <c r="B199" s="132" t="s">
        <v>100</v>
      </c>
      <c r="C199" s="103" t="s">
        <v>229</v>
      </c>
      <c r="D199" s="59" t="s">
        <v>177</v>
      </c>
      <c r="E199" s="46">
        <f>E200</f>
        <v>88.300000000000011</v>
      </c>
      <c r="F199" s="46">
        <f>F200</f>
        <v>20.8</v>
      </c>
      <c r="G199" s="46">
        <f t="shared" ref="G199:K199" si="89">G200</f>
        <v>21.6</v>
      </c>
      <c r="H199" s="46">
        <f t="shared" si="89"/>
        <v>22.5</v>
      </c>
      <c r="I199" s="46">
        <f t="shared" si="89"/>
        <v>23.4</v>
      </c>
      <c r="J199" s="46">
        <f t="shared" si="89"/>
        <v>0</v>
      </c>
      <c r="K199" s="46">
        <f t="shared" si="89"/>
        <v>0</v>
      </c>
    </row>
    <row r="200" spans="1:15" ht="27" customHeight="1" x14ac:dyDescent="0.25">
      <c r="A200" s="134"/>
      <c r="B200" s="132"/>
      <c r="C200" s="103"/>
      <c r="D200" s="59" t="s">
        <v>17</v>
      </c>
      <c r="E200" s="46">
        <f>SUM(F200:K200)</f>
        <v>88.300000000000011</v>
      </c>
      <c r="F200" s="46">
        <v>20.8</v>
      </c>
      <c r="G200" s="46">
        <v>21.6</v>
      </c>
      <c r="H200" s="46">
        <v>22.5</v>
      </c>
      <c r="I200" s="46">
        <v>23.4</v>
      </c>
      <c r="J200" s="46">
        <v>0</v>
      </c>
      <c r="K200" s="46">
        <v>0</v>
      </c>
    </row>
    <row r="201" spans="1:15" ht="18" customHeight="1" x14ac:dyDescent="0.25">
      <c r="A201" s="134" t="s">
        <v>353</v>
      </c>
      <c r="B201" s="132" t="s">
        <v>494</v>
      </c>
      <c r="C201" s="103" t="s">
        <v>707</v>
      </c>
      <c r="D201" s="59" t="s">
        <v>177</v>
      </c>
      <c r="E201" s="46">
        <f>E202</f>
        <v>229.60000000000002</v>
      </c>
      <c r="F201" s="46">
        <f t="shared" ref="F201:K201" si="90">F202</f>
        <v>54.1</v>
      </c>
      <c r="G201" s="46">
        <f t="shared" si="90"/>
        <v>56.2</v>
      </c>
      <c r="H201" s="46">
        <f t="shared" si="90"/>
        <v>58.5</v>
      </c>
      <c r="I201" s="46">
        <f t="shared" si="90"/>
        <v>60.8</v>
      </c>
      <c r="J201" s="46">
        <f t="shared" si="90"/>
        <v>0</v>
      </c>
      <c r="K201" s="46">
        <f t="shared" si="90"/>
        <v>0</v>
      </c>
    </row>
    <row r="202" spans="1:15" ht="18" customHeight="1" x14ac:dyDescent="0.25">
      <c r="A202" s="134"/>
      <c r="B202" s="132"/>
      <c r="C202" s="103"/>
      <c r="D202" s="59" t="s">
        <v>17</v>
      </c>
      <c r="E202" s="46">
        <f>SUM(F202:K202)</f>
        <v>229.60000000000002</v>
      </c>
      <c r="F202" s="46">
        <v>54.1</v>
      </c>
      <c r="G202" s="46">
        <v>56.2</v>
      </c>
      <c r="H202" s="46">
        <v>58.5</v>
      </c>
      <c r="I202" s="46">
        <v>60.8</v>
      </c>
      <c r="J202" s="46">
        <v>0</v>
      </c>
      <c r="K202" s="46">
        <v>0</v>
      </c>
    </row>
    <row r="203" spans="1:15" ht="18" customHeight="1" x14ac:dyDescent="0.25">
      <c r="A203" s="134" t="s">
        <v>22</v>
      </c>
      <c r="B203" s="132" t="s">
        <v>684</v>
      </c>
      <c r="C203" s="103" t="s">
        <v>63</v>
      </c>
      <c r="D203" s="59" t="s">
        <v>177</v>
      </c>
      <c r="E203" s="46">
        <f>E204</f>
        <v>530.70000000000005</v>
      </c>
      <c r="F203" s="46">
        <f>F204</f>
        <v>146.80000000000001</v>
      </c>
      <c r="G203" s="46">
        <f t="shared" ref="G203:K203" si="91">G204</f>
        <v>93.1</v>
      </c>
      <c r="H203" s="46">
        <f t="shared" si="91"/>
        <v>96.9</v>
      </c>
      <c r="I203" s="46">
        <f t="shared" si="91"/>
        <v>100.8</v>
      </c>
      <c r="J203" s="46">
        <f t="shared" si="91"/>
        <v>93.1</v>
      </c>
      <c r="K203" s="46">
        <f t="shared" si="91"/>
        <v>0</v>
      </c>
      <c r="L203" s="3"/>
    </row>
    <row r="204" spans="1:15" ht="58.5" customHeight="1" x14ac:dyDescent="0.25">
      <c r="A204" s="134"/>
      <c r="B204" s="132"/>
      <c r="C204" s="103"/>
      <c r="D204" s="59" t="s">
        <v>17</v>
      </c>
      <c r="E204" s="46">
        <f>SUM(F204:K204)</f>
        <v>530.70000000000005</v>
      </c>
      <c r="F204" s="46">
        <v>146.80000000000001</v>
      </c>
      <c r="G204" s="46">
        <v>93.1</v>
      </c>
      <c r="H204" s="46">
        <v>96.9</v>
      </c>
      <c r="I204" s="46">
        <v>100.8</v>
      </c>
      <c r="J204" s="46">
        <v>93.1</v>
      </c>
      <c r="K204" s="46">
        <v>0</v>
      </c>
      <c r="L204" s="3"/>
      <c r="M204" s="3"/>
      <c r="N204" s="3"/>
      <c r="O204" s="3"/>
    </row>
    <row r="205" spans="1:15" ht="18" customHeight="1" x14ac:dyDescent="0.25">
      <c r="A205" s="134" t="s">
        <v>24</v>
      </c>
      <c r="B205" s="132" t="s">
        <v>108</v>
      </c>
      <c r="C205" s="103" t="s">
        <v>107</v>
      </c>
      <c r="D205" s="59" t="s">
        <v>177</v>
      </c>
      <c r="E205" s="46">
        <f>E206</f>
        <v>314.59999999999997</v>
      </c>
      <c r="F205" s="46">
        <f>F206</f>
        <v>74.099999999999994</v>
      </c>
      <c r="G205" s="46">
        <f>G206</f>
        <v>77.099999999999994</v>
      </c>
      <c r="H205" s="46">
        <f t="shared" ref="H205:K205" si="92">H206</f>
        <v>80.099999999999994</v>
      </c>
      <c r="I205" s="46">
        <f t="shared" si="92"/>
        <v>83.3</v>
      </c>
      <c r="J205" s="46">
        <f t="shared" si="92"/>
        <v>0</v>
      </c>
      <c r="K205" s="46">
        <f t="shared" si="92"/>
        <v>0</v>
      </c>
      <c r="M205" s="3"/>
      <c r="N205" s="3"/>
      <c r="O205" s="3"/>
    </row>
    <row r="206" spans="1:15" ht="18" customHeight="1" x14ac:dyDescent="0.25">
      <c r="A206" s="134"/>
      <c r="B206" s="132"/>
      <c r="C206" s="103"/>
      <c r="D206" s="59" t="s">
        <v>17</v>
      </c>
      <c r="E206" s="46">
        <f>SUM(F206:K206)</f>
        <v>314.59999999999997</v>
      </c>
      <c r="F206" s="46">
        <v>74.099999999999994</v>
      </c>
      <c r="G206" s="46">
        <v>77.099999999999994</v>
      </c>
      <c r="H206" s="46">
        <v>80.099999999999994</v>
      </c>
      <c r="I206" s="46">
        <v>83.3</v>
      </c>
      <c r="J206" s="46">
        <v>0</v>
      </c>
      <c r="K206" s="46">
        <v>0</v>
      </c>
    </row>
    <row r="207" spans="1:15" ht="18" customHeight="1" x14ac:dyDescent="0.25">
      <c r="A207" s="134" t="s">
        <v>26</v>
      </c>
      <c r="B207" s="132" t="s">
        <v>685</v>
      </c>
      <c r="C207" s="123" t="s">
        <v>63</v>
      </c>
      <c r="D207" s="59" t="s">
        <v>177</v>
      </c>
      <c r="E207" s="46">
        <f>E208+E209</f>
        <v>2417.3000000000002</v>
      </c>
      <c r="F207" s="46">
        <f>F208+F209</f>
        <v>159</v>
      </c>
      <c r="G207" s="46">
        <f t="shared" ref="G207:K207" si="93">G208+G209</f>
        <v>365.2</v>
      </c>
      <c r="H207" s="46">
        <f t="shared" si="93"/>
        <v>655.1</v>
      </c>
      <c r="I207" s="46">
        <f t="shared" si="93"/>
        <v>396.6</v>
      </c>
      <c r="J207" s="46">
        <f t="shared" si="93"/>
        <v>412.4</v>
      </c>
      <c r="K207" s="46">
        <f t="shared" si="93"/>
        <v>429</v>
      </c>
    </row>
    <row r="208" spans="1:15" ht="18" customHeight="1" x14ac:dyDescent="0.25">
      <c r="A208" s="134"/>
      <c r="B208" s="132"/>
      <c r="C208" s="125"/>
      <c r="D208" s="59" t="s">
        <v>17</v>
      </c>
      <c r="E208" s="46">
        <f>F208+G208+H208+I208+J208+K208</f>
        <v>2283.1000000000004</v>
      </c>
      <c r="F208" s="46">
        <v>159</v>
      </c>
      <c r="G208" s="46">
        <v>365.2</v>
      </c>
      <c r="H208" s="46">
        <v>655.1</v>
      </c>
      <c r="I208" s="46">
        <v>353.6</v>
      </c>
      <c r="J208" s="46">
        <v>367.7</v>
      </c>
      <c r="K208" s="46">
        <f>382.5</f>
        <v>382.5</v>
      </c>
      <c r="L208" s="3"/>
    </row>
    <row r="209" spans="1:13" ht="17.25" customHeight="1" x14ac:dyDescent="0.25">
      <c r="A209" s="134"/>
      <c r="B209" s="132"/>
      <c r="C209" s="59" t="s">
        <v>65</v>
      </c>
      <c r="D209" s="59" t="s">
        <v>17</v>
      </c>
      <c r="E209" s="46">
        <f>SUM(F209:K209)</f>
        <v>134.19999999999999</v>
      </c>
      <c r="F209" s="46">
        <v>0</v>
      </c>
      <c r="G209" s="46">
        <v>0</v>
      </c>
      <c r="H209" s="46">
        <v>0</v>
      </c>
      <c r="I209" s="46">
        <v>43</v>
      </c>
      <c r="J209" s="46">
        <v>44.7</v>
      </c>
      <c r="K209" s="46">
        <v>46.5</v>
      </c>
    </row>
    <row r="210" spans="1:13" ht="18" customHeight="1" x14ac:dyDescent="0.25">
      <c r="A210" s="130" t="s">
        <v>27</v>
      </c>
      <c r="B210" s="144" t="s">
        <v>618</v>
      </c>
      <c r="C210" s="123"/>
      <c r="D210" s="59" t="s">
        <v>209</v>
      </c>
      <c r="E210" s="46">
        <f>E211+E212</f>
        <v>69536.3</v>
      </c>
      <c r="F210" s="46">
        <f>F211+F212</f>
        <v>9942.1</v>
      </c>
      <c r="G210" s="46">
        <f>G211+G212</f>
        <v>11595.2</v>
      </c>
      <c r="H210" s="46">
        <f t="shared" ref="H210:K210" si="94">H211+H212</f>
        <v>10119.5</v>
      </c>
      <c r="I210" s="46">
        <f t="shared" si="94"/>
        <v>12626.5</v>
      </c>
      <c r="J210" s="46">
        <f t="shared" si="94"/>
        <v>12626.5</v>
      </c>
      <c r="K210" s="46">
        <f t="shared" si="94"/>
        <v>12626.5</v>
      </c>
    </row>
    <row r="211" spans="1:13" ht="18" customHeight="1" x14ac:dyDescent="0.25">
      <c r="A211" s="131"/>
      <c r="B211" s="146"/>
      <c r="C211" s="124"/>
      <c r="D211" s="59" t="s">
        <v>17</v>
      </c>
      <c r="E211" s="46">
        <f>SUM(F211:K211)</f>
        <v>756.7</v>
      </c>
      <c r="F211" s="46">
        <f>F214+F217</f>
        <v>101.2</v>
      </c>
      <c r="G211" s="46">
        <f>G214+G217</f>
        <v>156.5</v>
      </c>
      <c r="H211" s="46">
        <f t="shared" ref="H211:K211" si="95">H214+H217</f>
        <v>119.5</v>
      </c>
      <c r="I211" s="46">
        <f t="shared" si="95"/>
        <v>126.5</v>
      </c>
      <c r="J211" s="46">
        <f t="shared" si="95"/>
        <v>126.5</v>
      </c>
      <c r="K211" s="46">
        <f t="shared" si="95"/>
        <v>126.5</v>
      </c>
    </row>
    <row r="212" spans="1:13" ht="18" customHeight="1" x14ac:dyDescent="0.25">
      <c r="A212" s="131"/>
      <c r="B212" s="146"/>
      <c r="C212" s="125"/>
      <c r="D212" s="59" t="s">
        <v>19</v>
      </c>
      <c r="E212" s="46">
        <f>SUM(F212:K212)</f>
        <v>68779.600000000006</v>
      </c>
      <c r="F212" s="46">
        <f>F221+F215</f>
        <v>9840.9</v>
      </c>
      <c r="G212" s="46">
        <f>G215+G218</f>
        <v>11438.7</v>
      </c>
      <c r="H212" s="46">
        <f t="shared" ref="H212:K212" si="96">H215+H218</f>
        <v>10000</v>
      </c>
      <c r="I212" s="46">
        <f t="shared" si="96"/>
        <v>12500</v>
      </c>
      <c r="J212" s="46">
        <f t="shared" si="96"/>
        <v>12500</v>
      </c>
      <c r="K212" s="46">
        <f t="shared" si="96"/>
        <v>12500</v>
      </c>
      <c r="L212" s="3"/>
    </row>
    <row r="213" spans="1:13" ht="18" customHeight="1" x14ac:dyDescent="0.25">
      <c r="A213" s="131"/>
      <c r="B213" s="146"/>
      <c r="C213" s="103" t="s">
        <v>63</v>
      </c>
      <c r="D213" s="59" t="s">
        <v>177</v>
      </c>
      <c r="E213" s="46">
        <f>E214+E215</f>
        <v>40242.600000000006</v>
      </c>
      <c r="F213" s="46">
        <f>F214+F215</f>
        <v>9942.1</v>
      </c>
      <c r="G213" s="46">
        <f t="shared" ref="G213:K213" si="97">G214+G215</f>
        <v>7572.7999999999993</v>
      </c>
      <c r="H213" s="46">
        <f t="shared" si="97"/>
        <v>10101.200000000001</v>
      </c>
      <c r="I213" s="46">
        <f t="shared" si="97"/>
        <v>12626.5</v>
      </c>
      <c r="J213" s="46">
        <f t="shared" si="97"/>
        <v>0</v>
      </c>
      <c r="K213" s="46">
        <f t="shared" si="97"/>
        <v>0</v>
      </c>
    </row>
    <row r="214" spans="1:13" ht="18" customHeight="1" x14ac:dyDescent="0.25">
      <c r="A214" s="131"/>
      <c r="B214" s="146"/>
      <c r="C214" s="103"/>
      <c r="D214" s="59" t="s">
        <v>17</v>
      </c>
      <c r="E214" s="46">
        <f>SUM(F214:K214)</f>
        <v>404.8</v>
      </c>
      <c r="F214" s="46">
        <f>F223+F226+F229+F232+F235+F244+F247+F250+F253</f>
        <v>101.2</v>
      </c>
      <c r="G214" s="46">
        <f>G223+G226+G229+G232+G235+G244+G247+G250+G253</f>
        <v>75.900000000000006</v>
      </c>
      <c r="H214" s="46">
        <f>H223+H226+H229+H232+H235+H244+H247+H250+H253</f>
        <v>101.2</v>
      </c>
      <c r="I214" s="46">
        <f t="shared" ref="I214:K214" si="98">I223+I226+I229+I232+I235+I244+I247+I250+I253</f>
        <v>126.5</v>
      </c>
      <c r="J214" s="46">
        <f t="shared" si="98"/>
        <v>0</v>
      </c>
      <c r="K214" s="46">
        <f t="shared" si="98"/>
        <v>0</v>
      </c>
    </row>
    <row r="215" spans="1:13" ht="18" customHeight="1" x14ac:dyDescent="0.25">
      <c r="A215" s="131"/>
      <c r="B215" s="146"/>
      <c r="C215" s="103"/>
      <c r="D215" s="59" t="s">
        <v>19</v>
      </c>
      <c r="E215" s="46">
        <f>SUM(F215:K215)</f>
        <v>39837.800000000003</v>
      </c>
      <c r="F215" s="46">
        <f>F224+F227+F230+F233+F236+F245+F248+F251+F254</f>
        <v>9840.9</v>
      </c>
      <c r="G215" s="46">
        <f>G224+G227+G230+G233+G236+G245+G248+G251+G254</f>
        <v>7496.9</v>
      </c>
      <c r="H215" s="46">
        <f t="shared" ref="H215:K215" si="99">H224+H227+H230+H233+H236+H245+H248+H251+H254</f>
        <v>10000</v>
      </c>
      <c r="I215" s="46">
        <f t="shared" si="99"/>
        <v>12500</v>
      </c>
      <c r="J215" s="46">
        <f t="shared" si="99"/>
        <v>0</v>
      </c>
      <c r="K215" s="46">
        <f t="shared" si="99"/>
        <v>0</v>
      </c>
    </row>
    <row r="216" spans="1:13" ht="18" customHeight="1" x14ac:dyDescent="0.25">
      <c r="A216" s="131"/>
      <c r="B216" s="146"/>
      <c r="C216" s="103" t="s">
        <v>110</v>
      </c>
      <c r="D216" s="59" t="s">
        <v>177</v>
      </c>
      <c r="E216" s="46">
        <f>E217+E218</f>
        <v>29293.7</v>
      </c>
      <c r="F216" s="46">
        <f t="shared" ref="F216:K216" si="100">F217+F218</f>
        <v>0</v>
      </c>
      <c r="G216" s="46">
        <f t="shared" si="100"/>
        <v>4022.4</v>
      </c>
      <c r="H216" s="46">
        <f t="shared" ref="H216" si="101">H217+H218</f>
        <v>18.3</v>
      </c>
      <c r="I216" s="46">
        <f t="shared" si="100"/>
        <v>0</v>
      </c>
      <c r="J216" s="46">
        <f>J219</f>
        <v>12626.5</v>
      </c>
      <c r="K216" s="46">
        <f t="shared" si="100"/>
        <v>12626.5</v>
      </c>
    </row>
    <row r="217" spans="1:13" ht="18" customHeight="1" x14ac:dyDescent="0.25">
      <c r="A217" s="131"/>
      <c r="B217" s="146"/>
      <c r="C217" s="103"/>
      <c r="D217" s="59" t="s">
        <v>17</v>
      </c>
      <c r="E217" s="46">
        <f>SUM(F217:K217)</f>
        <v>351.9</v>
      </c>
      <c r="F217" s="48">
        <f>F220</f>
        <v>0</v>
      </c>
      <c r="G217" s="48">
        <f>G241+G238+G220</f>
        <v>80.599999999999994</v>
      </c>
      <c r="H217" s="48">
        <f>H241+H238+H220</f>
        <v>18.3</v>
      </c>
      <c r="I217" s="48">
        <f t="shared" ref="I217" si="102">I220</f>
        <v>0</v>
      </c>
      <c r="J217" s="48">
        <f>J220</f>
        <v>126.5</v>
      </c>
      <c r="K217" s="48">
        <f>K220</f>
        <v>126.5</v>
      </c>
      <c r="M217" s="3"/>
    </row>
    <row r="218" spans="1:13" ht="18" customHeight="1" x14ac:dyDescent="0.25">
      <c r="A218" s="137"/>
      <c r="B218" s="145"/>
      <c r="C218" s="103"/>
      <c r="D218" s="59" t="s">
        <v>19</v>
      </c>
      <c r="E218" s="46">
        <f>SUM(F218:K218)</f>
        <v>28941.8</v>
      </c>
      <c r="F218" s="48">
        <f>F221</f>
        <v>0</v>
      </c>
      <c r="G218" s="48">
        <f>G242+G239+G221</f>
        <v>3941.8</v>
      </c>
      <c r="H218" s="48">
        <f>H242+H239+H221</f>
        <v>0</v>
      </c>
      <c r="I218" s="48">
        <f t="shared" ref="I218" si="103">I221</f>
        <v>0</v>
      </c>
      <c r="J218" s="48">
        <f>J221</f>
        <v>12500</v>
      </c>
      <c r="K218" s="48">
        <f>K221</f>
        <v>12500</v>
      </c>
    </row>
    <row r="219" spans="1:13" ht="18" customHeight="1" x14ac:dyDescent="0.25">
      <c r="A219" s="134" t="s">
        <v>535</v>
      </c>
      <c r="B219" s="132" t="s">
        <v>122</v>
      </c>
      <c r="C219" s="103" t="s">
        <v>110</v>
      </c>
      <c r="D219" s="59" t="s">
        <v>177</v>
      </c>
      <c r="E219" s="46">
        <f>E220+E221</f>
        <v>25293.7</v>
      </c>
      <c r="F219" s="46">
        <f t="shared" ref="F219:K219" si="104">F220+F221</f>
        <v>0</v>
      </c>
      <c r="G219" s="46">
        <f>G220+G221</f>
        <v>40.700000000000003</v>
      </c>
      <c r="H219" s="46">
        <f t="shared" si="104"/>
        <v>0</v>
      </c>
      <c r="I219" s="46">
        <f t="shared" si="104"/>
        <v>0</v>
      </c>
      <c r="J219" s="46">
        <f t="shared" si="104"/>
        <v>12626.5</v>
      </c>
      <c r="K219" s="46">
        <f t="shared" si="104"/>
        <v>12626.5</v>
      </c>
    </row>
    <row r="220" spans="1:13" ht="18" customHeight="1" x14ac:dyDescent="0.25">
      <c r="A220" s="134"/>
      <c r="B220" s="132"/>
      <c r="C220" s="103"/>
      <c r="D220" s="59" t="s">
        <v>17</v>
      </c>
      <c r="E220" s="46">
        <f>SUM(F220:K220)</f>
        <v>293.7</v>
      </c>
      <c r="F220" s="46">
        <f>121.6-101.2-20.4</f>
        <v>0</v>
      </c>
      <c r="G220" s="46">
        <v>40.700000000000003</v>
      </c>
      <c r="H220" s="46">
        <v>0</v>
      </c>
      <c r="I220" s="46">
        <v>0</v>
      </c>
      <c r="J220" s="48">
        <v>126.5</v>
      </c>
      <c r="K220" s="48">
        <v>126.5</v>
      </c>
    </row>
    <row r="221" spans="1:13" ht="18" customHeight="1" x14ac:dyDescent="0.25">
      <c r="A221" s="134"/>
      <c r="B221" s="132"/>
      <c r="C221" s="103"/>
      <c r="D221" s="59" t="s">
        <v>19</v>
      </c>
      <c r="E221" s="46">
        <f>SUM(F221:K221)</f>
        <v>25000</v>
      </c>
      <c r="F221" s="46">
        <f>12000-10000-2000</f>
        <v>0</v>
      </c>
      <c r="G221" s="46">
        <v>0</v>
      </c>
      <c r="H221" s="46">
        <v>0</v>
      </c>
      <c r="I221" s="46">
        <v>0</v>
      </c>
      <c r="J221" s="48">
        <v>12500</v>
      </c>
      <c r="K221" s="46">
        <v>12500</v>
      </c>
    </row>
    <row r="222" spans="1:13" ht="18" customHeight="1" x14ac:dyDescent="0.25">
      <c r="A222" s="130" t="s">
        <v>536</v>
      </c>
      <c r="B222" s="144" t="s">
        <v>639</v>
      </c>
      <c r="C222" s="123" t="s">
        <v>449</v>
      </c>
      <c r="D222" s="59" t="s">
        <v>177</v>
      </c>
      <c r="E222" s="46">
        <f>E223+E224</f>
        <v>5047.5</v>
      </c>
      <c r="F222" s="46">
        <f t="shared" ref="F222:K222" si="105">F223+F224</f>
        <v>2525.3000000000002</v>
      </c>
      <c r="G222" s="46">
        <f t="shared" si="105"/>
        <v>2522.2000000000003</v>
      </c>
      <c r="H222" s="46">
        <f t="shared" si="105"/>
        <v>0</v>
      </c>
      <c r="I222" s="46">
        <f t="shared" si="105"/>
        <v>0</v>
      </c>
      <c r="J222" s="46">
        <f t="shared" si="105"/>
        <v>0</v>
      </c>
      <c r="K222" s="46">
        <f t="shared" si="105"/>
        <v>0</v>
      </c>
    </row>
    <row r="223" spans="1:13" ht="18" customHeight="1" x14ac:dyDescent="0.25">
      <c r="A223" s="131"/>
      <c r="B223" s="146"/>
      <c r="C223" s="124"/>
      <c r="D223" s="59" t="s">
        <v>17</v>
      </c>
      <c r="E223" s="46">
        <f>SUM(F223:K223)</f>
        <v>50.6</v>
      </c>
      <c r="F223" s="46">
        <v>25.3</v>
      </c>
      <c r="G223" s="46">
        <v>25.3</v>
      </c>
      <c r="H223" s="46">
        <v>0</v>
      </c>
      <c r="I223" s="46">
        <v>0</v>
      </c>
      <c r="J223" s="46">
        <v>0</v>
      </c>
      <c r="K223" s="46">
        <v>0</v>
      </c>
    </row>
    <row r="224" spans="1:13" ht="25.5" customHeight="1" x14ac:dyDescent="0.25">
      <c r="A224" s="131"/>
      <c r="B224" s="146"/>
      <c r="C224" s="124"/>
      <c r="D224" s="59" t="s">
        <v>19</v>
      </c>
      <c r="E224" s="46">
        <f>SUM(F224:K224)</f>
        <v>4996.8999999999996</v>
      </c>
      <c r="F224" s="46">
        <v>2500</v>
      </c>
      <c r="G224" s="48">
        <v>2496.9</v>
      </c>
      <c r="H224" s="46">
        <v>0</v>
      </c>
      <c r="I224" s="46">
        <v>0</v>
      </c>
      <c r="J224" s="46">
        <v>0</v>
      </c>
      <c r="K224" s="46">
        <v>0</v>
      </c>
    </row>
    <row r="225" spans="1:11" ht="18" customHeight="1" x14ac:dyDescent="0.25">
      <c r="A225" s="130" t="s">
        <v>537</v>
      </c>
      <c r="B225" s="144" t="s">
        <v>531</v>
      </c>
      <c r="C225" s="123" t="s">
        <v>496</v>
      </c>
      <c r="D225" s="59" t="s">
        <v>177</v>
      </c>
      <c r="E225" s="46">
        <f>E226+E227</f>
        <v>2525.3000000000002</v>
      </c>
      <c r="F225" s="46">
        <f>F226+F227</f>
        <v>2525.3000000000002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</row>
    <row r="226" spans="1:11" ht="18" customHeight="1" x14ac:dyDescent="0.25">
      <c r="A226" s="131"/>
      <c r="B226" s="146"/>
      <c r="C226" s="124"/>
      <c r="D226" s="59" t="s">
        <v>17</v>
      </c>
      <c r="E226" s="46">
        <f>SUM(F226:K226)</f>
        <v>25.3</v>
      </c>
      <c r="F226" s="46">
        <v>25.3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</row>
    <row r="227" spans="1:11" ht="18" customHeight="1" x14ac:dyDescent="0.25">
      <c r="A227" s="137"/>
      <c r="B227" s="145"/>
      <c r="C227" s="125"/>
      <c r="D227" s="59" t="s">
        <v>19</v>
      </c>
      <c r="E227" s="46">
        <f>SUM(F227:K227)</f>
        <v>2500</v>
      </c>
      <c r="F227" s="46">
        <v>2500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</row>
    <row r="228" spans="1:11" ht="29.25" customHeight="1" x14ac:dyDescent="0.25">
      <c r="A228" s="130" t="s">
        <v>538</v>
      </c>
      <c r="B228" s="144" t="s">
        <v>661</v>
      </c>
      <c r="C228" s="123" t="s">
        <v>497</v>
      </c>
      <c r="D228" s="59" t="s">
        <v>177</v>
      </c>
      <c r="E228" s="46">
        <f>E229+E230</f>
        <v>5050.6000000000004</v>
      </c>
      <c r="F228" s="46">
        <f t="shared" ref="F228:K228" si="106">F229+F230</f>
        <v>2525.3000000000002</v>
      </c>
      <c r="G228" s="46">
        <f t="shared" si="106"/>
        <v>2525.3000000000002</v>
      </c>
      <c r="H228" s="46">
        <f t="shared" si="106"/>
        <v>0</v>
      </c>
      <c r="I228" s="46">
        <f t="shared" si="106"/>
        <v>0</v>
      </c>
      <c r="J228" s="46">
        <f t="shared" si="106"/>
        <v>0</v>
      </c>
      <c r="K228" s="46">
        <f t="shared" si="106"/>
        <v>0</v>
      </c>
    </row>
    <row r="229" spans="1:11" ht="18" customHeight="1" x14ac:dyDescent="0.25">
      <c r="A229" s="131"/>
      <c r="B229" s="146"/>
      <c r="C229" s="124"/>
      <c r="D229" s="59" t="s">
        <v>17</v>
      </c>
      <c r="E229" s="46">
        <f>SUM(F229:K229)</f>
        <v>50.6</v>
      </c>
      <c r="F229" s="46">
        <v>25.3</v>
      </c>
      <c r="G229" s="46">
        <v>25.3</v>
      </c>
      <c r="H229" s="46">
        <v>0</v>
      </c>
      <c r="I229" s="46">
        <v>0</v>
      </c>
      <c r="J229" s="46">
        <v>0</v>
      </c>
      <c r="K229" s="46">
        <v>0</v>
      </c>
    </row>
    <row r="230" spans="1:11" ht="29.25" customHeight="1" x14ac:dyDescent="0.25">
      <c r="A230" s="131"/>
      <c r="B230" s="146"/>
      <c r="C230" s="124"/>
      <c r="D230" s="59" t="s">
        <v>19</v>
      </c>
      <c r="E230" s="46">
        <f>SUM(F230:K230)</f>
        <v>5000</v>
      </c>
      <c r="F230" s="46">
        <v>2500</v>
      </c>
      <c r="G230" s="46">
        <v>2500</v>
      </c>
      <c r="H230" s="46">
        <v>0</v>
      </c>
      <c r="I230" s="46">
        <v>0</v>
      </c>
      <c r="J230" s="46">
        <v>0</v>
      </c>
      <c r="K230" s="46">
        <v>0</v>
      </c>
    </row>
    <row r="231" spans="1:11" ht="18" customHeight="1" x14ac:dyDescent="0.25">
      <c r="A231" s="130" t="s">
        <v>539</v>
      </c>
      <c r="B231" s="144" t="s">
        <v>575</v>
      </c>
      <c r="C231" s="123" t="s">
        <v>228</v>
      </c>
      <c r="D231" s="59" t="s">
        <v>177</v>
      </c>
      <c r="E231" s="46">
        <f>E232+E233</f>
        <v>2366.2000000000003</v>
      </c>
      <c r="F231" s="46">
        <f t="shared" ref="F231:K231" si="107">F232+F233</f>
        <v>2366.2000000000003</v>
      </c>
      <c r="G231" s="46">
        <f t="shared" si="107"/>
        <v>0</v>
      </c>
      <c r="H231" s="46">
        <f t="shared" si="107"/>
        <v>0</v>
      </c>
      <c r="I231" s="46">
        <f t="shared" si="107"/>
        <v>0</v>
      </c>
      <c r="J231" s="46">
        <f t="shared" si="107"/>
        <v>0</v>
      </c>
      <c r="K231" s="46">
        <f t="shared" si="107"/>
        <v>0</v>
      </c>
    </row>
    <row r="232" spans="1:11" ht="18" customHeight="1" x14ac:dyDescent="0.25">
      <c r="A232" s="131"/>
      <c r="B232" s="146"/>
      <c r="C232" s="124"/>
      <c r="D232" s="59" t="s">
        <v>17</v>
      </c>
      <c r="E232" s="46">
        <f>SUM(F232:K232)</f>
        <v>25.3</v>
      </c>
      <c r="F232" s="46">
        <v>25.3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</row>
    <row r="233" spans="1:11" ht="18" customHeight="1" x14ac:dyDescent="0.25">
      <c r="A233" s="137"/>
      <c r="B233" s="145"/>
      <c r="C233" s="125"/>
      <c r="D233" s="59" t="s">
        <v>19</v>
      </c>
      <c r="E233" s="46">
        <f t="shared" ref="E233" si="108">SUM(F233:K233)</f>
        <v>2340.9</v>
      </c>
      <c r="F233" s="46">
        <v>2340.9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</row>
    <row r="234" spans="1:11" ht="18" customHeight="1" x14ac:dyDescent="0.25">
      <c r="A234" s="134" t="s">
        <v>540</v>
      </c>
      <c r="B234" s="49" t="s">
        <v>534</v>
      </c>
      <c r="C234" s="123" t="s">
        <v>232</v>
      </c>
      <c r="D234" s="59" t="s">
        <v>177</v>
      </c>
      <c r="E234" s="46">
        <f>E235+E236</f>
        <v>5050.6000000000004</v>
      </c>
      <c r="F234" s="46">
        <f>F235+F236</f>
        <v>0</v>
      </c>
      <c r="G234" s="46">
        <f t="shared" ref="G234:K234" si="109">G235+G236</f>
        <v>2525.3000000000002</v>
      </c>
      <c r="H234" s="46">
        <f t="shared" si="109"/>
        <v>0</v>
      </c>
      <c r="I234" s="46">
        <f t="shared" si="109"/>
        <v>2525.3000000000002</v>
      </c>
      <c r="J234" s="46">
        <f t="shared" si="109"/>
        <v>0</v>
      </c>
      <c r="K234" s="46">
        <f t="shared" si="109"/>
        <v>0</v>
      </c>
    </row>
    <row r="235" spans="1:11" ht="18" customHeight="1" x14ac:dyDescent="0.25">
      <c r="A235" s="134"/>
      <c r="B235" s="53" t="s">
        <v>653</v>
      </c>
      <c r="C235" s="124"/>
      <c r="D235" s="59" t="s">
        <v>17</v>
      </c>
      <c r="E235" s="46">
        <f>SUM(F235:K235)</f>
        <v>50.6</v>
      </c>
      <c r="F235" s="46">
        <v>0</v>
      </c>
      <c r="G235" s="46">
        <v>25.3</v>
      </c>
      <c r="H235" s="46">
        <v>0</v>
      </c>
      <c r="I235" s="46">
        <v>25.3</v>
      </c>
      <c r="J235" s="46">
        <v>0</v>
      </c>
      <c r="K235" s="46">
        <v>0</v>
      </c>
    </row>
    <row r="236" spans="1:11" ht="18" customHeight="1" x14ac:dyDescent="0.25">
      <c r="A236" s="134"/>
      <c r="B236" s="50"/>
      <c r="C236" s="125"/>
      <c r="D236" s="59" t="s">
        <v>19</v>
      </c>
      <c r="E236" s="46">
        <f>SUM(F236:K236)</f>
        <v>5000</v>
      </c>
      <c r="F236" s="46">
        <v>0</v>
      </c>
      <c r="G236" s="46">
        <v>2500</v>
      </c>
      <c r="H236" s="46">
        <v>0</v>
      </c>
      <c r="I236" s="46">
        <v>2500</v>
      </c>
      <c r="J236" s="46">
        <v>0</v>
      </c>
      <c r="K236" s="46">
        <v>0</v>
      </c>
    </row>
    <row r="237" spans="1:11" ht="18" customHeight="1" x14ac:dyDescent="0.25">
      <c r="A237" s="130" t="s">
        <v>546</v>
      </c>
      <c r="B237" s="144" t="s">
        <v>574</v>
      </c>
      <c r="C237" s="103" t="s">
        <v>110</v>
      </c>
      <c r="D237" s="59" t="s">
        <v>177</v>
      </c>
      <c r="E237" s="46">
        <f>E238+E239</f>
        <v>1991.7</v>
      </c>
      <c r="F237" s="46">
        <f t="shared" ref="F237:K237" si="110">F238+F239</f>
        <v>0</v>
      </c>
      <c r="G237" s="46">
        <f t="shared" si="110"/>
        <v>1991.7</v>
      </c>
      <c r="H237" s="46">
        <f t="shared" si="110"/>
        <v>0</v>
      </c>
      <c r="I237" s="46">
        <f t="shared" si="110"/>
        <v>0</v>
      </c>
      <c r="J237" s="46">
        <f t="shared" si="110"/>
        <v>0</v>
      </c>
      <c r="K237" s="46">
        <f t="shared" si="110"/>
        <v>0</v>
      </c>
    </row>
    <row r="238" spans="1:11" ht="18" customHeight="1" x14ac:dyDescent="0.25">
      <c r="A238" s="131"/>
      <c r="B238" s="146"/>
      <c r="C238" s="103"/>
      <c r="D238" s="59" t="s">
        <v>17</v>
      </c>
      <c r="E238" s="46">
        <f>SUM(F238:K238)</f>
        <v>20</v>
      </c>
      <c r="F238" s="46">
        <v>0</v>
      </c>
      <c r="G238" s="46">
        <v>20</v>
      </c>
      <c r="H238" s="46">
        <f>H239+H255</f>
        <v>0</v>
      </c>
      <c r="I238" s="46">
        <f t="shared" ref="I238" si="111">I239+I255</f>
        <v>0</v>
      </c>
      <c r="J238" s="46">
        <f t="shared" ref="J238" si="112">J239+J255</f>
        <v>0</v>
      </c>
      <c r="K238" s="46">
        <f>K239+K255</f>
        <v>0</v>
      </c>
    </row>
    <row r="239" spans="1:11" ht="18" customHeight="1" x14ac:dyDescent="0.25">
      <c r="A239" s="137"/>
      <c r="B239" s="145"/>
      <c r="C239" s="103"/>
      <c r="D239" s="59" t="s">
        <v>19</v>
      </c>
      <c r="E239" s="46">
        <f>SUM(F239:K239)</f>
        <v>1971.7</v>
      </c>
      <c r="F239" s="46">
        <v>0</v>
      </c>
      <c r="G239" s="46">
        <v>1971.7</v>
      </c>
      <c r="H239" s="46">
        <v>0</v>
      </c>
      <c r="I239" s="46">
        <v>0</v>
      </c>
      <c r="J239" s="46">
        <v>0</v>
      </c>
      <c r="K239" s="46">
        <v>0</v>
      </c>
    </row>
    <row r="240" spans="1:11" ht="18" customHeight="1" x14ac:dyDescent="0.25">
      <c r="A240" s="130" t="s">
        <v>547</v>
      </c>
      <c r="B240" s="144" t="s">
        <v>636</v>
      </c>
      <c r="C240" s="103" t="s">
        <v>110</v>
      </c>
      <c r="D240" s="59" t="s">
        <v>177</v>
      </c>
      <c r="E240" s="46">
        <f>E241+E242</f>
        <v>2008.3</v>
      </c>
      <c r="F240" s="46">
        <f t="shared" ref="F240:K240" si="113">F241+F242</f>
        <v>0</v>
      </c>
      <c r="G240" s="46">
        <f t="shared" si="113"/>
        <v>1990</v>
      </c>
      <c r="H240" s="46">
        <f t="shared" si="113"/>
        <v>18.3</v>
      </c>
      <c r="I240" s="46">
        <f t="shared" si="113"/>
        <v>0</v>
      </c>
      <c r="J240" s="46">
        <f t="shared" si="113"/>
        <v>0</v>
      </c>
      <c r="K240" s="46">
        <f t="shared" si="113"/>
        <v>0</v>
      </c>
    </row>
    <row r="241" spans="1:11" ht="18" customHeight="1" x14ac:dyDescent="0.25">
      <c r="A241" s="131"/>
      <c r="B241" s="146"/>
      <c r="C241" s="103"/>
      <c r="D241" s="59" t="s">
        <v>17</v>
      </c>
      <c r="E241" s="46">
        <f>SUM(F241:K241)</f>
        <v>38.200000000000003</v>
      </c>
      <c r="F241" s="46">
        <v>0</v>
      </c>
      <c r="G241" s="46">
        <v>19.899999999999999</v>
      </c>
      <c r="H241" s="46">
        <v>18.3</v>
      </c>
      <c r="I241" s="46">
        <v>0</v>
      </c>
      <c r="J241" s="46">
        <v>0</v>
      </c>
      <c r="K241" s="46">
        <v>0</v>
      </c>
    </row>
    <row r="242" spans="1:11" ht="18" customHeight="1" x14ac:dyDescent="0.25">
      <c r="A242" s="137"/>
      <c r="B242" s="146"/>
      <c r="C242" s="103"/>
      <c r="D242" s="59" t="s">
        <v>19</v>
      </c>
      <c r="E242" s="46">
        <f>SUM(F242:K242)</f>
        <v>1970.1</v>
      </c>
      <c r="F242" s="46">
        <v>0</v>
      </c>
      <c r="G242" s="46">
        <v>1970.1</v>
      </c>
      <c r="H242" s="46">
        <v>0</v>
      </c>
      <c r="I242" s="46">
        <v>0</v>
      </c>
      <c r="J242" s="46">
        <v>0</v>
      </c>
      <c r="K242" s="46">
        <v>0</v>
      </c>
    </row>
    <row r="243" spans="1:11" ht="35.25" customHeight="1" x14ac:dyDescent="0.25">
      <c r="A243" s="126" t="s">
        <v>645</v>
      </c>
      <c r="B243" s="51" t="s">
        <v>649</v>
      </c>
      <c r="C243" s="128" t="s">
        <v>449</v>
      </c>
      <c r="D243" s="59" t="s">
        <v>177</v>
      </c>
      <c r="E243" s="46">
        <f>E244+E245</f>
        <v>5050.6000000000004</v>
      </c>
      <c r="F243" s="46">
        <f t="shared" ref="F243:K243" si="114">F244+F245</f>
        <v>0</v>
      </c>
      <c r="G243" s="46">
        <f t="shared" si="114"/>
        <v>0</v>
      </c>
      <c r="H243" s="46">
        <f t="shared" si="114"/>
        <v>2525.3000000000002</v>
      </c>
      <c r="I243" s="46">
        <f t="shared" si="114"/>
        <v>2525.3000000000002</v>
      </c>
      <c r="J243" s="46">
        <f t="shared" si="114"/>
        <v>0</v>
      </c>
      <c r="K243" s="46">
        <f t="shared" si="114"/>
        <v>0</v>
      </c>
    </row>
    <row r="244" spans="1:11" ht="27.75" customHeight="1" x14ac:dyDescent="0.25">
      <c r="A244" s="127"/>
      <c r="B244" s="52" t="s">
        <v>650</v>
      </c>
      <c r="C244" s="129"/>
      <c r="D244" s="59" t="s">
        <v>17</v>
      </c>
      <c r="E244" s="46">
        <f>SUM(F244:K244)</f>
        <v>50.6</v>
      </c>
      <c r="F244" s="46">
        <v>0</v>
      </c>
      <c r="G244" s="46">
        <v>0</v>
      </c>
      <c r="H244" s="46">
        <v>25.3</v>
      </c>
      <c r="I244" s="46">
        <v>25.3</v>
      </c>
      <c r="J244" s="46">
        <v>0</v>
      </c>
      <c r="K244" s="46">
        <v>0</v>
      </c>
    </row>
    <row r="245" spans="1:11" ht="18" customHeight="1" x14ac:dyDescent="0.25">
      <c r="A245" s="127"/>
      <c r="B245" s="54"/>
      <c r="C245" s="129"/>
      <c r="D245" s="59" t="s">
        <v>19</v>
      </c>
      <c r="E245" s="46">
        <f>SUM(F245:K245)</f>
        <v>5000</v>
      </c>
      <c r="F245" s="46">
        <v>0</v>
      </c>
      <c r="G245" s="48">
        <v>0</v>
      </c>
      <c r="H245" s="46">
        <v>2500</v>
      </c>
      <c r="I245" s="46">
        <v>2500</v>
      </c>
      <c r="J245" s="46">
        <v>0</v>
      </c>
      <c r="K245" s="46">
        <v>0</v>
      </c>
    </row>
    <row r="246" spans="1:11" ht="27.75" customHeight="1" x14ac:dyDescent="0.25">
      <c r="A246" s="130" t="s">
        <v>646</v>
      </c>
      <c r="B246" s="52" t="s">
        <v>662</v>
      </c>
      <c r="C246" s="123" t="s">
        <v>496</v>
      </c>
      <c r="D246" s="59" t="s">
        <v>177</v>
      </c>
      <c r="E246" s="46">
        <f>E247+E248</f>
        <v>5050.6000000000004</v>
      </c>
      <c r="F246" s="46">
        <f>F247+F248</f>
        <v>0</v>
      </c>
      <c r="G246" s="46">
        <f t="shared" ref="G246:K246" si="115">G247+G248</f>
        <v>0</v>
      </c>
      <c r="H246" s="46">
        <f t="shared" si="115"/>
        <v>2525.3000000000002</v>
      </c>
      <c r="I246" s="46">
        <f t="shared" si="115"/>
        <v>2525.3000000000002</v>
      </c>
      <c r="J246" s="46">
        <f t="shared" si="115"/>
        <v>0</v>
      </c>
      <c r="K246" s="46">
        <f t="shared" si="115"/>
        <v>0</v>
      </c>
    </row>
    <row r="247" spans="1:11" ht="19.5" customHeight="1" x14ac:dyDescent="0.25">
      <c r="A247" s="131"/>
      <c r="B247" s="52" t="s">
        <v>651</v>
      </c>
      <c r="C247" s="124"/>
      <c r="D247" s="59" t="s">
        <v>17</v>
      </c>
      <c r="E247" s="46">
        <f>SUM(F247:K247)</f>
        <v>50.6</v>
      </c>
      <c r="F247" s="46">
        <v>0</v>
      </c>
      <c r="G247" s="46">
        <v>0</v>
      </c>
      <c r="H247" s="46">
        <v>25.3</v>
      </c>
      <c r="I247" s="46">
        <v>25.3</v>
      </c>
      <c r="J247" s="46">
        <v>0</v>
      </c>
      <c r="K247" s="46">
        <v>0</v>
      </c>
    </row>
    <row r="248" spans="1:11" ht="18" customHeight="1" x14ac:dyDescent="0.25">
      <c r="A248" s="137"/>
      <c r="B248" s="52"/>
      <c r="C248" s="125"/>
      <c r="D248" s="59" t="s">
        <v>19</v>
      </c>
      <c r="E248" s="46">
        <f>SUM(F248:K248)</f>
        <v>5000</v>
      </c>
      <c r="F248" s="46">
        <v>0</v>
      </c>
      <c r="G248" s="46">
        <v>0</v>
      </c>
      <c r="H248" s="46">
        <v>2500</v>
      </c>
      <c r="I248" s="46">
        <v>2500</v>
      </c>
      <c r="J248" s="46">
        <v>0</v>
      </c>
      <c r="K248" s="46">
        <v>0</v>
      </c>
    </row>
    <row r="249" spans="1:11" ht="26.25" customHeight="1" x14ac:dyDescent="0.25">
      <c r="A249" s="126" t="s">
        <v>647</v>
      </c>
      <c r="B249" s="51" t="s">
        <v>663</v>
      </c>
      <c r="C249" s="128" t="s">
        <v>497</v>
      </c>
      <c r="D249" s="59" t="s">
        <v>177</v>
      </c>
      <c r="E249" s="46">
        <f>E250+E251</f>
        <v>5050.6000000000004</v>
      </c>
      <c r="F249" s="46">
        <f t="shared" ref="F249:K249" si="116">F250+F251</f>
        <v>0</v>
      </c>
      <c r="G249" s="46">
        <f t="shared" si="116"/>
        <v>0</v>
      </c>
      <c r="H249" s="46">
        <f t="shared" si="116"/>
        <v>2525.3000000000002</v>
      </c>
      <c r="I249" s="46">
        <f t="shared" si="116"/>
        <v>2525.3000000000002</v>
      </c>
      <c r="J249" s="46">
        <f t="shared" si="116"/>
        <v>0</v>
      </c>
      <c r="K249" s="46">
        <f t="shared" si="116"/>
        <v>0</v>
      </c>
    </row>
    <row r="250" spans="1:11" ht="25.5" customHeight="1" x14ac:dyDescent="0.25">
      <c r="A250" s="127"/>
      <c r="B250" s="52" t="s">
        <v>652</v>
      </c>
      <c r="C250" s="129"/>
      <c r="D250" s="59" t="s">
        <v>17</v>
      </c>
      <c r="E250" s="46">
        <f>SUM(F250:K250)</f>
        <v>50.6</v>
      </c>
      <c r="F250" s="46">
        <v>0</v>
      </c>
      <c r="G250" s="46">
        <v>0</v>
      </c>
      <c r="H250" s="46">
        <v>25.3</v>
      </c>
      <c r="I250" s="46">
        <v>25.3</v>
      </c>
      <c r="J250" s="46">
        <v>0</v>
      </c>
      <c r="K250" s="46">
        <v>0</v>
      </c>
    </row>
    <row r="251" spans="1:11" ht="18" customHeight="1" x14ac:dyDescent="0.25">
      <c r="A251" s="127"/>
      <c r="B251" s="54"/>
      <c r="C251" s="129"/>
      <c r="D251" s="59" t="s">
        <v>19</v>
      </c>
      <c r="E251" s="46">
        <f>SUM(F251:K251)</f>
        <v>5000</v>
      </c>
      <c r="F251" s="46">
        <v>0</v>
      </c>
      <c r="G251" s="48">
        <v>0</v>
      </c>
      <c r="H251" s="46">
        <v>2500</v>
      </c>
      <c r="I251" s="46">
        <v>2500</v>
      </c>
      <c r="J251" s="46">
        <v>0</v>
      </c>
      <c r="K251" s="46">
        <v>0</v>
      </c>
    </row>
    <row r="252" spans="1:11" ht="27.75" customHeight="1" x14ac:dyDescent="0.25">
      <c r="A252" s="130" t="s">
        <v>648</v>
      </c>
      <c r="B252" s="52" t="s">
        <v>664</v>
      </c>
      <c r="C252" s="123" t="s">
        <v>708</v>
      </c>
      <c r="D252" s="59" t="s">
        <v>177</v>
      </c>
      <c r="E252" s="46">
        <f>E253+E254</f>
        <v>5050.6000000000004</v>
      </c>
      <c r="F252" s="46">
        <f t="shared" ref="F252:K252" si="117">F253+F254</f>
        <v>0</v>
      </c>
      <c r="G252" s="46">
        <f t="shared" si="117"/>
        <v>0</v>
      </c>
      <c r="H252" s="46">
        <f t="shared" si="117"/>
        <v>2525.3000000000002</v>
      </c>
      <c r="I252" s="46">
        <f t="shared" si="117"/>
        <v>2525.3000000000002</v>
      </c>
      <c r="J252" s="46">
        <f t="shared" si="117"/>
        <v>0</v>
      </c>
      <c r="K252" s="46">
        <f t="shared" si="117"/>
        <v>0</v>
      </c>
    </row>
    <row r="253" spans="1:11" ht="27" customHeight="1" x14ac:dyDescent="0.25">
      <c r="A253" s="131"/>
      <c r="B253" s="52" t="s">
        <v>665</v>
      </c>
      <c r="C253" s="124"/>
      <c r="D253" s="59" t="s">
        <v>17</v>
      </c>
      <c r="E253" s="46">
        <f>SUM(F253:K253)</f>
        <v>50.6</v>
      </c>
      <c r="F253" s="46">
        <v>0</v>
      </c>
      <c r="G253" s="46">
        <v>0</v>
      </c>
      <c r="H253" s="46">
        <v>25.3</v>
      </c>
      <c r="I253" s="46">
        <v>25.3</v>
      </c>
      <c r="J253" s="46">
        <v>0</v>
      </c>
      <c r="K253" s="46">
        <v>0</v>
      </c>
    </row>
    <row r="254" spans="1:11" ht="18" customHeight="1" x14ac:dyDescent="0.25">
      <c r="A254" s="131"/>
      <c r="B254" s="52"/>
      <c r="C254" s="125"/>
      <c r="D254" s="59" t="s">
        <v>19</v>
      </c>
      <c r="E254" s="46">
        <f>SUM(F254:K254)</f>
        <v>5000</v>
      </c>
      <c r="F254" s="46">
        <v>0</v>
      </c>
      <c r="G254" s="48">
        <v>0</v>
      </c>
      <c r="H254" s="46">
        <v>2500</v>
      </c>
      <c r="I254" s="46">
        <v>2500</v>
      </c>
      <c r="J254" s="46">
        <v>0</v>
      </c>
      <c r="K254" s="46">
        <v>0</v>
      </c>
    </row>
    <row r="255" spans="1:11" ht="18" customHeight="1" x14ac:dyDescent="0.25">
      <c r="A255" s="130" t="s">
        <v>354</v>
      </c>
      <c r="B255" s="144" t="s">
        <v>686</v>
      </c>
      <c r="C255" s="103" t="s">
        <v>63</v>
      </c>
      <c r="D255" s="59" t="s">
        <v>177</v>
      </c>
      <c r="E255" s="46">
        <f>E256+E257</f>
        <v>149.80000000000001</v>
      </c>
      <c r="F255" s="46">
        <v>149.80000000000001</v>
      </c>
      <c r="G255" s="46">
        <f t="shared" ref="G255" si="118">G256+G257</f>
        <v>0</v>
      </c>
      <c r="H255" s="46">
        <v>0</v>
      </c>
      <c r="I255" s="46">
        <v>0</v>
      </c>
      <c r="J255" s="46">
        <v>0</v>
      </c>
      <c r="K255" s="46">
        <v>0</v>
      </c>
    </row>
    <row r="256" spans="1:11" ht="18" customHeight="1" x14ac:dyDescent="0.25">
      <c r="A256" s="131"/>
      <c r="B256" s="146"/>
      <c r="C256" s="103"/>
      <c r="D256" s="59" t="s">
        <v>17</v>
      </c>
      <c r="E256" s="46">
        <f>SUM(F256:K256)</f>
        <v>149.80000000000001</v>
      </c>
      <c r="F256" s="46">
        <v>149.80000000000001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</row>
    <row r="257" spans="1:11" ht="18" customHeight="1" x14ac:dyDescent="0.25">
      <c r="A257" s="137"/>
      <c r="B257" s="145"/>
      <c r="C257" s="103"/>
      <c r="D257" s="59" t="s">
        <v>19</v>
      </c>
      <c r="E257" s="46">
        <f>SUM(F257:K257)</f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</row>
    <row r="258" spans="1:11" ht="18" customHeight="1" x14ac:dyDescent="0.25">
      <c r="A258" s="133" t="s">
        <v>666</v>
      </c>
      <c r="B258" s="133"/>
      <c r="C258" s="134"/>
      <c r="D258" s="59" t="s">
        <v>177</v>
      </c>
      <c r="E258" s="46">
        <f>E259+E260</f>
        <v>73326.8</v>
      </c>
      <c r="F258" s="46">
        <f t="shared" ref="F258:K258" si="119">F259+F260</f>
        <v>10546.699999999999</v>
      </c>
      <c r="G258" s="46">
        <f t="shared" si="119"/>
        <v>12223</v>
      </c>
      <c r="H258" s="46">
        <f t="shared" si="119"/>
        <v>11047.8</v>
      </c>
      <c r="I258" s="46">
        <f t="shared" si="119"/>
        <v>13307.2</v>
      </c>
      <c r="J258" s="46">
        <f t="shared" si="119"/>
        <v>13146.6</v>
      </c>
      <c r="K258" s="46">
        <f t="shared" si="119"/>
        <v>13055.5</v>
      </c>
    </row>
    <row r="259" spans="1:11" ht="18" customHeight="1" x14ac:dyDescent="0.25">
      <c r="A259" s="133"/>
      <c r="B259" s="133"/>
      <c r="C259" s="134"/>
      <c r="D259" s="59" t="s">
        <v>17</v>
      </c>
      <c r="E259" s="46">
        <f>SUM(F259:K259)</f>
        <v>4547.2000000000007</v>
      </c>
      <c r="F259" s="46">
        <f>F198+F200+F202+F204+F206+F209+F211+F256+F208</f>
        <v>705.8</v>
      </c>
      <c r="G259" s="46">
        <f>G198+G200+G202+G204+G206+G209+G211+G256+G208</f>
        <v>784.3</v>
      </c>
      <c r="H259" s="46">
        <f>H198+H200+H202+H204+H206+H209+H211+H256+H208</f>
        <v>1047.8000000000002</v>
      </c>
      <c r="I259" s="46">
        <f>I198+I200+I202+I204+I206+I209+I211+I256+I208</f>
        <v>807.2</v>
      </c>
      <c r="J259" s="46">
        <f t="shared" ref="J259" si="120">J198+J200+J202+J204+J206+J209+J211+J256+J208</f>
        <v>646.59999999999991</v>
      </c>
      <c r="K259" s="46">
        <f>K198+K200+K202+K204+K206+K209+K211+K256+K208</f>
        <v>555.5</v>
      </c>
    </row>
    <row r="260" spans="1:11" ht="18" customHeight="1" x14ac:dyDescent="0.25">
      <c r="A260" s="133"/>
      <c r="B260" s="133"/>
      <c r="C260" s="134"/>
      <c r="D260" s="59" t="s">
        <v>19</v>
      </c>
      <c r="E260" s="46">
        <f>SUM(F260:K260)</f>
        <v>68779.600000000006</v>
      </c>
      <c r="F260" s="46">
        <f>F212</f>
        <v>9840.9</v>
      </c>
      <c r="G260" s="46">
        <f t="shared" ref="G260:K260" si="121">G212</f>
        <v>11438.7</v>
      </c>
      <c r="H260" s="46">
        <f t="shared" ref="H260" si="122">H212</f>
        <v>10000</v>
      </c>
      <c r="I260" s="46">
        <f t="shared" si="121"/>
        <v>12500</v>
      </c>
      <c r="J260" s="46">
        <f t="shared" si="121"/>
        <v>12500</v>
      </c>
      <c r="K260" s="46">
        <f t="shared" si="121"/>
        <v>12500</v>
      </c>
    </row>
    <row r="261" spans="1:11" ht="18" customHeight="1" x14ac:dyDescent="0.25">
      <c r="A261" s="135" t="s">
        <v>123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</row>
    <row r="262" spans="1:11" ht="18" customHeight="1" x14ac:dyDescent="0.25">
      <c r="A262" s="134" t="s">
        <v>356</v>
      </c>
      <c r="B262" s="132" t="s">
        <v>124</v>
      </c>
      <c r="C262" s="103" t="s">
        <v>65</v>
      </c>
      <c r="D262" s="59" t="s">
        <v>177</v>
      </c>
      <c r="E262" s="46">
        <f>E263+E264</f>
        <v>23834.5</v>
      </c>
      <c r="F262" s="46">
        <f t="shared" ref="F262:K262" si="123">F263+F264</f>
        <v>2961.2</v>
      </c>
      <c r="G262" s="46">
        <f t="shared" si="123"/>
        <v>3237.6000000000004</v>
      </c>
      <c r="H262" s="46">
        <f t="shared" si="123"/>
        <v>4087.9</v>
      </c>
      <c r="I262" s="46">
        <f t="shared" si="123"/>
        <v>4623.1000000000004</v>
      </c>
      <c r="J262" s="46">
        <f t="shared" si="123"/>
        <v>4414.7</v>
      </c>
      <c r="K262" s="46">
        <f t="shared" si="123"/>
        <v>4510</v>
      </c>
    </row>
    <row r="263" spans="1:11" ht="18" customHeight="1" x14ac:dyDescent="0.25">
      <c r="A263" s="134"/>
      <c r="B263" s="132"/>
      <c r="C263" s="103"/>
      <c r="D263" s="59" t="s">
        <v>17</v>
      </c>
      <c r="E263" s="46">
        <f>SUM(F263:K263)</f>
        <v>13941.600000000002</v>
      </c>
      <c r="F263" s="46">
        <v>1887.9</v>
      </c>
      <c r="G263" s="46">
        <v>1961.2</v>
      </c>
      <c r="H263" s="46">
        <v>2484.5</v>
      </c>
      <c r="I263" s="46">
        <v>2435.3000000000002</v>
      </c>
      <c r="J263" s="46">
        <v>2538.6999999999998</v>
      </c>
      <c r="K263" s="46">
        <v>2634</v>
      </c>
    </row>
    <row r="264" spans="1:11" ht="18" customHeight="1" x14ac:dyDescent="0.25">
      <c r="A264" s="134"/>
      <c r="B264" s="132"/>
      <c r="C264" s="59" t="s">
        <v>65</v>
      </c>
      <c r="D264" s="59" t="s">
        <v>19</v>
      </c>
      <c r="E264" s="46">
        <f>SUM(F264:K264)</f>
        <v>9892.9</v>
      </c>
      <c r="F264" s="46">
        <v>1073.3</v>
      </c>
      <c r="G264" s="46">
        <v>1276.4000000000001</v>
      </c>
      <c r="H264" s="46">
        <v>1603.4</v>
      </c>
      <c r="I264" s="46">
        <v>2187.8000000000002</v>
      </c>
      <c r="J264" s="46">
        <v>1876</v>
      </c>
      <c r="K264" s="46">
        <v>1876</v>
      </c>
    </row>
    <row r="265" spans="1:11" ht="18" customHeight="1" x14ac:dyDescent="0.25">
      <c r="A265" s="134" t="s">
        <v>357</v>
      </c>
      <c r="B265" s="132" t="s">
        <v>498</v>
      </c>
      <c r="C265" s="103" t="s">
        <v>63</v>
      </c>
      <c r="D265" s="59" t="s">
        <v>177</v>
      </c>
      <c r="E265" s="46">
        <f>E266</f>
        <v>72.600000000000009</v>
      </c>
      <c r="F265" s="46">
        <f t="shared" ref="F265:K265" si="124">F266</f>
        <v>0</v>
      </c>
      <c r="G265" s="46">
        <f t="shared" si="124"/>
        <v>14.2</v>
      </c>
      <c r="H265" s="46">
        <f t="shared" si="124"/>
        <v>14.7</v>
      </c>
      <c r="I265" s="46">
        <f t="shared" si="124"/>
        <v>15.3</v>
      </c>
      <c r="J265" s="46">
        <f t="shared" si="124"/>
        <v>14.2</v>
      </c>
      <c r="K265" s="46">
        <f t="shared" si="124"/>
        <v>14.2</v>
      </c>
    </row>
    <row r="266" spans="1:11" ht="18" customHeight="1" x14ac:dyDescent="0.25">
      <c r="A266" s="134"/>
      <c r="B266" s="132"/>
      <c r="C266" s="103"/>
      <c r="D266" s="59" t="s">
        <v>17</v>
      </c>
      <c r="E266" s="46">
        <f>SUM(F266:K266)</f>
        <v>72.600000000000009</v>
      </c>
      <c r="F266" s="46">
        <v>0</v>
      </c>
      <c r="G266" s="46">
        <v>14.2</v>
      </c>
      <c r="H266" s="46">
        <v>14.7</v>
      </c>
      <c r="I266" s="46">
        <v>15.3</v>
      </c>
      <c r="J266" s="46">
        <v>14.2</v>
      </c>
      <c r="K266" s="46">
        <v>14.2</v>
      </c>
    </row>
    <row r="267" spans="1:11" ht="18" customHeight="1" x14ac:dyDescent="0.25">
      <c r="A267" s="133" t="s">
        <v>630</v>
      </c>
      <c r="B267" s="133"/>
      <c r="C267" s="103"/>
      <c r="D267" s="59" t="s">
        <v>177</v>
      </c>
      <c r="E267" s="46">
        <f>E268+E269</f>
        <v>23907.1</v>
      </c>
      <c r="F267" s="46">
        <f t="shared" ref="F267:K267" si="125">F268+F269</f>
        <v>2961.2</v>
      </c>
      <c r="G267" s="46">
        <f t="shared" si="125"/>
        <v>3251.8</v>
      </c>
      <c r="H267" s="46">
        <f t="shared" si="125"/>
        <v>4102.6000000000004</v>
      </c>
      <c r="I267" s="46">
        <f t="shared" si="125"/>
        <v>4638.4000000000005</v>
      </c>
      <c r="J267" s="46">
        <f t="shared" si="125"/>
        <v>4428.8999999999996</v>
      </c>
      <c r="K267" s="46">
        <f t="shared" si="125"/>
        <v>4524.2</v>
      </c>
    </row>
    <row r="268" spans="1:11" ht="18" customHeight="1" x14ac:dyDescent="0.25">
      <c r="A268" s="133"/>
      <c r="B268" s="133"/>
      <c r="C268" s="103"/>
      <c r="D268" s="59" t="s">
        <v>17</v>
      </c>
      <c r="E268" s="46">
        <f>SUM(F268:K268)</f>
        <v>14014.2</v>
      </c>
      <c r="F268" s="46">
        <f>F266+F263</f>
        <v>1887.9</v>
      </c>
      <c r="G268" s="46">
        <f t="shared" ref="G268:H268" si="126">G266+G263</f>
        <v>1975.4</v>
      </c>
      <c r="H268" s="46">
        <f t="shared" si="126"/>
        <v>2499.1999999999998</v>
      </c>
      <c r="I268" s="46">
        <f>I266+I263</f>
        <v>2450.6000000000004</v>
      </c>
      <c r="J268" s="46">
        <f t="shared" ref="J268:K268" si="127">J266+J263</f>
        <v>2552.8999999999996</v>
      </c>
      <c r="K268" s="46">
        <f t="shared" si="127"/>
        <v>2648.2</v>
      </c>
    </row>
    <row r="269" spans="1:11" ht="18" customHeight="1" x14ac:dyDescent="0.25">
      <c r="A269" s="133"/>
      <c r="B269" s="133"/>
      <c r="C269" s="103"/>
      <c r="D269" s="59" t="s">
        <v>19</v>
      </c>
      <c r="E269" s="46">
        <f>SUM(F269:K269)</f>
        <v>9892.9</v>
      </c>
      <c r="F269" s="46">
        <f>F264</f>
        <v>1073.3</v>
      </c>
      <c r="G269" s="46">
        <f>G264</f>
        <v>1276.4000000000001</v>
      </c>
      <c r="H269" s="46">
        <f>H264</f>
        <v>1603.4</v>
      </c>
      <c r="I269" s="46">
        <f>I264</f>
        <v>2187.8000000000002</v>
      </c>
      <c r="J269" s="46">
        <f t="shared" ref="J269:K269" si="128">J264</f>
        <v>1876</v>
      </c>
      <c r="K269" s="46">
        <f t="shared" si="128"/>
        <v>1876</v>
      </c>
    </row>
    <row r="270" spans="1:11" ht="27.75" customHeight="1" x14ac:dyDescent="0.25">
      <c r="A270" s="135" t="s">
        <v>127</v>
      </c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</row>
    <row r="271" spans="1:11" ht="18" customHeight="1" x14ac:dyDescent="0.25">
      <c r="A271" s="134" t="s">
        <v>366</v>
      </c>
      <c r="B271" s="132" t="s">
        <v>128</v>
      </c>
      <c r="C271" s="103" t="s">
        <v>129</v>
      </c>
      <c r="D271" s="59" t="s">
        <v>177</v>
      </c>
      <c r="E271" s="46">
        <f>E272</f>
        <v>1226.4000000000001</v>
      </c>
      <c r="F271" s="46">
        <f t="shared" ref="F271:K271" si="129">F272</f>
        <v>24.3</v>
      </c>
      <c r="G271" s="46">
        <f t="shared" si="129"/>
        <v>382.8</v>
      </c>
      <c r="H271" s="46">
        <f t="shared" si="129"/>
        <v>26.3</v>
      </c>
      <c r="I271" s="46">
        <f t="shared" si="129"/>
        <v>27.4</v>
      </c>
      <c r="J271" s="46">
        <f t="shared" si="129"/>
        <v>382.8</v>
      </c>
      <c r="K271" s="46">
        <f t="shared" si="129"/>
        <v>382.8</v>
      </c>
    </row>
    <row r="272" spans="1:11" ht="18" customHeight="1" x14ac:dyDescent="0.25">
      <c r="A272" s="134"/>
      <c r="B272" s="132"/>
      <c r="C272" s="103"/>
      <c r="D272" s="59" t="s">
        <v>17</v>
      </c>
      <c r="E272" s="46">
        <f>SUM(F272:K272)</f>
        <v>1226.4000000000001</v>
      </c>
      <c r="F272" s="46">
        <v>24.3</v>
      </c>
      <c r="G272" s="46">
        <f>25.3+357.5</f>
        <v>382.8</v>
      </c>
      <c r="H272" s="46">
        <v>26.3</v>
      </c>
      <c r="I272" s="46">
        <v>27.4</v>
      </c>
      <c r="J272" s="46">
        <f>25.3+357.5</f>
        <v>382.8</v>
      </c>
      <c r="K272" s="46">
        <f>25.3+357.5</f>
        <v>382.8</v>
      </c>
    </row>
    <row r="273" spans="1:13" ht="25.5" customHeight="1" x14ac:dyDescent="0.25">
      <c r="A273" s="130" t="s">
        <v>367</v>
      </c>
      <c r="B273" s="132" t="s">
        <v>641</v>
      </c>
      <c r="C273" s="103" t="s">
        <v>642</v>
      </c>
      <c r="D273" s="59" t="s">
        <v>177</v>
      </c>
      <c r="E273" s="46">
        <f>E274</f>
        <v>2260.6999999999998</v>
      </c>
      <c r="F273" s="46">
        <f t="shared" ref="F273:K279" si="130">F274</f>
        <v>360.7</v>
      </c>
      <c r="G273" s="46">
        <f t="shared" si="130"/>
        <v>375.1</v>
      </c>
      <c r="H273" s="46">
        <f t="shared" si="130"/>
        <v>369</v>
      </c>
      <c r="I273" s="46">
        <f t="shared" si="130"/>
        <v>405.7</v>
      </c>
      <c r="J273" s="46">
        <f t="shared" si="130"/>
        <v>375.1</v>
      </c>
      <c r="K273" s="46">
        <f t="shared" si="130"/>
        <v>375.1</v>
      </c>
    </row>
    <row r="274" spans="1:13" ht="18" customHeight="1" x14ac:dyDescent="0.25">
      <c r="A274" s="137"/>
      <c r="B274" s="132"/>
      <c r="C274" s="103"/>
      <c r="D274" s="59" t="s">
        <v>17</v>
      </c>
      <c r="E274" s="46">
        <f>E276+E278+E280+E282+E284+E286+E288+E290+E292+E294</f>
        <v>2260.6999999999998</v>
      </c>
      <c r="F274" s="46">
        <f t="shared" ref="F274:K274" si="131">F276+F278+F280+F282+F284+F286+F288+F290+F292+F294</f>
        <v>360.7</v>
      </c>
      <c r="G274" s="46">
        <f t="shared" si="131"/>
        <v>375.1</v>
      </c>
      <c r="H274" s="46">
        <v>369</v>
      </c>
      <c r="I274" s="46">
        <f>I276+I278+I280+I282+I284+I286+I288+I290+I292+I294</f>
        <v>405.7</v>
      </c>
      <c r="J274" s="46">
        <f t="shared" si="131"/>
        <v>375.1</v>
      </c>
      <c r="K274" s="46">
        <f t="shared" si="131"/>
        <v>375.1</v>
      </c>
    </row>
    <row r="275" spans="1:13" ht="18" customHeight="1" x14ac:dyDescent="0.25">
      <c r="A275" s="130" t="s">
        <v>640</v>
      </c>
      <c r="B275" s="144" t="s">
        <v>643</v>
      </c>
      <c r="C275" s="123" t="s">
        <v>229</v>
      </c>
      <c r="D275" s="59" t="s">
        <v>177</v>
      </c>
      <c r="E275" s="46">
        <f>E276</f>
        <v>0</v>
      </c>
      <c r="F275" s="46">
        <f t="shared" ref="F275:K275" si="132">F276</f>
        <v>0</v>
      </c>
      <c r="G275" s="46">
        <f t="shared" si="132"/>
        <v>0</v>
      </c>
      <c r="H275" s="46">
        <f t="shared" si="132"/>
        <v>0</v>
      </c>
      <c r="I275" s="46">
        <f t="shared" si="132"/>
        <v>0</v>
      </c>
      <c r="J275" s="46">
        <f t="shared" si="132"/>
        <v>0</v>
      </c>
      <c r="K275" s="46">
        <f t="shared" si="132"/>
        <v>0</v>
      </c>
    </row>
    <row r="276" spans="1:13" ht="18" customHeight="1" x14ac:dyDescent="0.25">
      <c r="A276" s="137"/>
      <c r="B276" s="145"/>
      <c r="C276" s="125"/>
      <c r="D276" s="59" t="s">
        <v>17</v>
      </c>
      <c r="E276" s="46">
        <v>0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</row>
    <row r="277" spans="1:13" ht="18" customHeight="1" x14ac:dyDescent="0.25">
      <c r="A277" s="130" t="s">
        <v>407</v>
      </c>
      <c r="B277" s="132" t="s">
        <v>619</v>
      </c>
      <c r="C277" s="103" t="s">
        <v>107</v>
      </c>
      <c r="D277" s="59" t="s">
        <v>177</v>
      </c>
      <c r="E277" s="46">
        <f>E278</f>
        <v>0</v>
      </c>
      <c r="F277" s="46">
        <f t="shared" si="130"/>
        <v>0</v>
      </c>
      <c r="G277" s="46">
        <f t="shared" si="130"/>
        <v>0</v>
      </c>
      <c r="H277" s="46">
        <f t="shared" si="130"/>
        <v>0</v>
      </c>
      <c r="I277" s="46">
        <f t="shared" si="130"/>
        <v>0</v>
      </c>
      <c r="J277" s="46">
        <f t="shared" si="130"/>
        <v>0</v>
      </c>
      <c r="K277" s="46">
        <f t="shared" si="130"/>
        <v>0</v>
      </c>
    </row>
    <row r="278" spans="1:13" ht="18" customHeight="1" x14ac:dyDescent="0.25">
      <c r="A278" s="137"/>
      <c r="B278" s="132"/>
      <c r="C278" s="103"/>
      <c r="D278" s="59" t="s">
        <v>17</v>
      </c>
      <c r="E278" s="46">
        <f>SUM(F278:K278)</f>
        <v>0</v>
      </c>
      <c r="F278" s="46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</row>
    <row r="279" spans="1:13" ht="18" customHeight="1" x14ac:dyDescent="0.25">
      <c r="A279" s="130" t="s">
        <v>408</v>
      </c>
      <c r="B279" s="132" t="s">
        <v>183</v>
      </c>
      <c r="C279" s="103" t="s">
        <v>63</v>
      </c>
      <c r="D279" s="59" t="s">
        <v>177</v>
      </c>
      <c r="E279" s="46">
        <f>E280</f>
        <v>171.59999999999997</v>
      </c>
      <c r="F279" s="46">
        <f t="shared" si="130"/>
        <v>27.1</v>
      </c>
      <c r="G279" s="46">
        <f t="shared" si="130"/>
        <v>28.2</v>
      </c>
      <c r="H279" s="46">
        <f t="shared" si="130"/>
        <v>29.4</v>
      </c>
      <c r="I279" s="46">
        <f t="shared" si="130"/>
        <v>30.5</v>
      </c>
      <c r="J279" s="46">
        <f t="shared" si="130"/>
        <v>28.2</v>
      </c>
      <c r="K279" s="46">
        <f t="shared" si="130"/>
        <v>28.2</v>
      </c>
    </row>
    <row r="280" spans="1:13" ht="18" customHeight="1" x14ac:dyDescent="0.25">
      <c r="A280" s="137"/>
      <c r="B280" s="132"/>
      <c r="C280" s="103"/>
      <c r="D280" s="59" t="s">
        <v>17</v>
      </c>
      <c r="E280" s="46">
        <f>SUM(F280:K280)</f>
        <v>171.59999999999997</v>
      </c>
      <c r="F280" s="46">
        <v>27.1</v>
      </c>
      <c r="G280" s="46">
        <v>28.2</v>
      </c>
      <c r="H280" s="46">
        <v>29.4</v>
      </c>
      <c r="I280" s="46">
        <v>30.5</v>
      </c>
      <c r="J280" s="46">
        <v>28.2</v>
      </c>
      <c r="K280" s="46">
        <v>28.2</v>
      </c>
      <c r="L280" s="3"/>
    </row>
    <row r="281" spans="1:13" ht="24.75" customHeight="1" x14ac:dyDescent="0.25">
      <c r="A281" s="130" t="s">
        <v>409</v>
      </c>
      <c r="B281" s="132" t="s">
        <v>499</v>
      </c>
      <c r="C281" s="103" t="s">
        <v>131</v>
      </c>
      <c r="D281" s="59" t="s">
        <v>177</v>
      </c>
      <c r="E281" s="46">
        <f>E282</f>
        <v>577</v>
      </c>
      <c r="F281" s="46">
        <f t="shared" ref="F281:K281" si="133">F282</f>
        <v>91.1</v>
      </c>
      <c r="G281" s="46">
        <f t="shared" si="133"/>
        <v>95.4</v>
      </c>
      <c r="H281" s="46">
        <f t="shared" si="133"/>
        <v>98.4</v>
      </c>
      <c r="I281" s="46">
        <f t="shared" si="133"/>
        <v>102.5</v>
      </c>
      <c r="J281" s="46">
        <f t="shared" si="133"/>
        <v>94.8</v>
      </c>
      <c r="K281" s="46">
        <f t="shared" si="133"/>
        <v>94.8</v>
      </c>
      <c r="L281" s="3"/>
    </row>
    <row r="282" spans="1:13" ht="22.5" customHeight="1" x14ac:dyDescent="0.25">
      <c r="A282" s="137"/>
      <c r="B282" s="132"/>
      <c r="C282" s="103"/>
      <c r="D282" s="59" t="s">
        <v>17</v>
      </c>
      <c r="E282" s="46">
        <f>SUM(F282:K282)</f>
        <v>577</v>
      </c>
      <c r="F282" s="46">
        <v>91.1</v>
      </c>
      <c r="G282" s="46">
        <v>95.4</v>
      </c>
      <c r="H282" s="46">
        <v>98.4</v>
      </c>
      <c r="I282" s="46">
        <v>102.5</v>
      </c>
      <c r="J282" s="46">
        <v>94.8</v>
      </c>
      <c r="K282" s="46">
        <v>94.8</v>
      </c>
      <c r="L282" s="3"/>
      <c r="M282" s="3"/>
    </row>
    <row r="283" spans="1:13" ht="18" customHeight="1" x14ac:dyDescent="0.25">
      <c r="A283" s="130" t="s">
        <v>410</v>
      </c>
      <c r="B283" s="132" t="s">
        <v>185</v>
      </c>
      <c r="C283" s="103" t="s">
        <v>107</v>
      </c>
      <c r="D283" s="59" t="s">
        <v>177</v>
      </c>
      <c r="E283" s="46">
        <f>E284</f>
        <v>42.8</v>
      </c>
      <c r="F283" s="46">
        <f t="shared" ref="F283:K283" si="134">F284</f>
        <v>8.1</v>
      </c>
      <c r="G283" s="46">
        <f t="shared" si="134"/>
        <v>0</v>
      </c>
      <c r="H283" s="46">
        <f t="shared" si="134"/>
        <v>8.8000000000000007</v>
      </c>
      <c r="I283" s="46">
        <f t="shared" si="134"/>
        <v>9.1</v>
      </c>
      <c r="J283" s="46">
        <f t="shared" si="134"/>
        <v>8.4</v>
      </c>
      <c r="K283" s="46">
        <f t="shared" si="134"/>
        <v>8.4</v>
      </c>
    </row>
    <row r="284" spans="1:13" ht="18" customHeight="1" x14ac:dyDescent="0.25">
      <c r="A284" s="137"/>
      <c r="B284" s="132"/>
      <c r="C284" s="103"/>
      <c r="D284" s="59" t="s">
        <v>17</v>
      </c>
      <c r="E284" s="46">
        <f>SUM(F284:K284)</f>
        <v>42.8</v>
      </c>
      <c r="F284" s="46">
        <v>8.1</v>
      </c>
      <c r="G284" s="46">
        <v>0</v>
      </c>
      <c r="H284" s="46">
        <v>8.8000000000000007</v>
      </c>
      <c r="I284" s="46">
        <v>9.1</v>
      </c>
      <c r="J284" s="46">
        <v>8.4</v>
      </c>
      <c r="K284" s="46">
        <v>8.4</v>
      </c>
    </row>
    <row r="285" spans="1:13" ht="31.5" customHeight="1" x14ac:dyDescent="0.25">
      <c r="A285" s="130" t="s">
        <v>411</v>
      </c>
      <c r="B285" s="132" t="s">
        <v>186</v>
      </c>
      <c r="C285" s="103" t="s">
        <v>573</v>
      </c>
      <c r="D285" s="59" t="s">
        <v>177</v>
      </c>
      <c r="E285" s="46">
        <f>E286</f>
        <v>240.3</v>
      </c>
      <c r="F285" s="46">
        <f t="shared" ref="F285:K285" si="135">F286</f>
        <v>38</v>
      </c>
      <c r="G285" s="46">
        <f t="shared" si="135"/>
        <v>39.5</v>
      </c>
      <c r="H285" s="46">
        <f t="shared" si="135"/>
        <v>41.1</v>
      </c>
      <c r="I285" s="46">
        <f t="shared" si="135"/>
        <v>42.7</v>
      </c>
      <c r="J285" s="46">
        <f t="shared" si="135"/>
        <v>39.5</v>
      </c>
      <c r="K285" s="46">
        <f t="shared" si="135"/>
        <v>39.5</v>
      </c>
    </row>
    <row r="286" spans="1:13" ht="18" customHeight="1" x14ac:dyDescent="0.25">
      <c r="A286" s="137"/>
      <c r="B286" s="132"/>
      <c r="C286" s="103"/>
      <c r="D286" s="59" t="s">
        <v>17</v>
      </c>
      <c r="E286" s="46">
        <f>SUM(F286:K286)</f>
        <v>240.3</v>
      </c>
      <c r="F286" s="46">
        <v>38</v>
      </c>
      <c r="G286" s="46">
        <v>39.5</v>
      </c>
      <c r="H286" s="46">
        <v>41.1</v>
      </c>
      <c r="I286" s="46">
        <v>42.7</v>
      </c>
      <c r="J286" s="46">
        <v>39.5</v>
      </c>
      <c r="K286" s="46">
        <v>39.5</v>
      </c>
    </row>
    <row r="287" spans="1:13" ht="18" customHeight="1" x14ac:dyDescent="0.25">
      <c r="A287" s="130" t="s">
        <v>412</v>
      </c>
      <c r="B287" s="132" t="s">
        <v>187</v>
      </c>
      <c r="C287" s="103" t="s">
        <v>230</v>
      </c>
      <c r="D287" s="59" t="s">
        <v>177</v>
      </c>
      <c r="E287" s="46">
        <f>E288</f>
        <v>235</v>
      </c>
      <c r="F287" s="46">
        <f t="shared" ref="F287:K287" si="136">F288</f>
        <v>39.299999999999997</v>
      </c>
      <c r="G287" s="46">
        <f t="shared" si="136"/>
        <v>48.6</v>
      </c>
      <c r="H287" s="46">
        <f t="shared" si="136"/>
        <v>21.3</v>
      </c>
      <c r="I287" s="46">
        <f t="shared" si="136"/>
        <v>44.2</v>
      </c>
      <c r="J287" s="46">
        <f t="shared" si="136"/>
        <v>40.799999999999997</v>
      </c>
      <c r="K287" s="46">
        <f t="shared" si="136"/>
        <v>40.799999999999997</v>
      </c>
    </row>
    <row r="288" spans="1:13" ht="21" customHeight="1" x14ac:dyDescent="0.25">
      <c r="A288" s="137"/>
      <c r="B288" s="132"/>
      <c r="C288" s="103"/>
      <c r="D288" s="59" t="s">
        <v>17</v>
      </c>
      <c r="E288" s="46">
        <f>SUM(F288:K288)</f>
        <v>235</v>
      </c>
      <c r="F288" s="46">
        <v>39.299999999999997</v>
      </c>
      <c r="G288" s="46">
        <v>48.6</v>
      </c>
      <c r="H288" s="46">
        <v>21.3</v>
      </c>
      <c r="I288" s="46">
        <v>44.2</v>
      </c>
      <c r="J288" s="46">
        <v>40.799999999999997</v>
      </c>
      <c r="K288" s="46">
        <v>40.799999999999997</v>
      </c>
    </row>
    <row r="289" spans="1:11" ht="26.25" customHeight="1" x14ac:dyDescent="0.25">
      <c r="A289" s="130" t="s">
        <v>413</v>
      </c>
      <c r="B289" s="132" t="s">
        <v>572</v>
      </c>
      <c r="C289" s="103" t="s">
        <v>542</v>
      </c>
      <c r="D289" s="59" t="s">
        <v>177</v>
      </c>
      <c r="E289" s="46">
        <f>E290</f>
        <v>257.3</v>
      </c>
      <c r="F289" s="46">
        <f t="shared" ref="F289:K289" si="137">F290</f>
        <v>40.700000000000003</v>
      </c>
      <c r="G289" s="46">
        <f t="shared" si="137"/>
        <v>42.3</v>
      </c>
      <c r="H289" s="46">
        <f t="shared" si="137"/>
        <v>44</v>
      </c>
      <c r="I289" s="46">
        <f t="shared" si="137"/>
        <v>45.7</v>
      </c>
      <c r="J289" s="46">
        <f t="shared" si="137"/>
        <v>42.3</v>
      </c>
      <c r="K289" s="46">
        <f t="shared" si="137"/>
        <v>42.3</v>
      </c>
    </row>
    <row r="290" spans="1:11" ht="18" customHeight="1" x14ac:dyDescent="0.25">
      <c r="A290" s="137"/>
      <c r="B290" s="132"/>
      <c r="C290" s="103"/>
      <c r="D290" s="59" t="s">
        <v>17</v>
      </c>
      <c r="E290" s="46">
        <f>SUM(F290:K290)</f>
        <v>257.3</v>
      </c>
      <c r="F290" s="46">
        <v>40.700000000000003</v>
      </c>
      <c r="G290" s="46">
        <v>42.3</v>
      </c>
      <c r="H290" s="46">
        <v>44</v>
      </c>
      <c r="I290" s="46">
        <v>45.7</v>
      </c>
      <c r="J290" s="46">
        <v>42.3</v>
      </c>
      <c r="K290" s="46">
        <v>42.3</v>
      </c>
    </row>
    <row r="291" spans="1:11" ht="30.75" customHeight="1" x14ac:dyDescent="0.25">
      <c r="A291" s="130" t="s">
        <v>414</v>
      </c>
      <c r="B291" s="132" t="s">
        <v>189</v>
      </c>
      <c r="C291" s="103" t="s">
        <v>573</v>
      </c>
      <c r="D291" s="59" t="s">
        <v>177</v>
      </c>
      <c r="E291" s="46">
        <f>E292</f>
        <v>297.2</v>
      </c>
      <c r="F291" s="46">
        <f t="shared" ref="F291:K291" si="138">F292</f>
        <v>27.1</v>
      </c>
      <c r="G291" s="46">
        <f t="shared" si="138"/>
        <v>89.6</v>
      </c>
      <c r="H291" s="46">
        <f t="shared" si="138"/>
        <v>93.6</v>
      </c>
      <c r="I291" s="46">
        <f t="shared" si="138"/>
        <v>30.5</v>
      </c>
      <c r="J291" s="46">
        <f t="shared" si="138"/>
        <v>28.2</v>
      </c>
      <c r="K291" s="46">
        <f t="shared" si="138"/>
        <v>28.2</v>
      </c>
    </row>
    <row r="292" spans="1:11" ht="18" customHeight="1" x14ac:dyDescent="0.25">
      <c r="A292" s="137"/>
      <c r="B292" s="132"/>
      <c r="C292" s="103"/>
      <c r="D292" s="59" t="s">
        <v>17</v>
      </c>
      <c r="E292" s="46">
        <f>SUM(F292:K292)</f>
        <v>297.2</v>
      </c>
      <c r="F292" s="46">
        <v>27.1</v>
      </c>
      <c r="G292" s="46">
        <v>89.6</v>
      </c>
      <c r="H292" s="46">
        <v>93.6</v>
      </c>
      <c r="I292" s="46">
        <v>30.5</v>
      </c>
      <c r="J292" s="46">
        <v>28.2</v>
      </c>
      <c r="K292" s="46">
        <v>28.2</v>
      </c>
    </row>
    <row r="293" spans="1:11" ht="18" customHeight="1" x14ac:dyDescent="0.25">
      <c r="A293" s="130" t="s">
        <v>415</v>
      </c>
      <c r="B293" s="132" t="s">
        <v>190</v>
      </c>
      <c r="C293" s="103" t="s">
        <v>573</v>
      </c>
      <c r="D293" s="59" t="s">
        <v>177</v>
      </c>
      <c r="E293" s="46">
        <f>E294</f>
        <v>439.5</v>
      </c>
      <c r="F293" s="46">
        <f t="shared" ref="F293:K293" si="139">F294</f>
        <v>89.3</v>
      </c>
      <c r="G293" s="46">
        <f t="shared" si="139"/>
        <v>31.5</v>
      </c>
      <c r="H293" s="46">
        <f t="shared" si="139"/>
        <v>32.4</v>
      </c>
      <c r="I293" s="46">
        <f t="shared" si="139"/>
        <v>100.5</v>
      </c>
      <c r="J293" s="46">
        <f t="shared" si="139"/>
        <v>92.9</v>
      </c>
      <c r="K293" s="46">
        <f t="shared" si="139"/>
        <v>92.9</v>
      </c>
    </row>
    <row r="294" spans="1:11" ht="18" customHeight="1" x14ac:dyDescent="0.25">
      <c r="A294" s="137"/>
      <c r="B294" s="132"/>
      <c r="C294" s="103"/>
      <c r="D294" s="59" t="s">
        <v>17</v>
      </c>
      <c r="E294" s="46">
        <f>SUM(F294:K294)</f>
        <v>439.5</v>
      </c>
      <c r="F294" s="46">
        <v>89.3</v>
      </c>
      <c r="G294" s="46">
        <v>31.5</v>
      </c>
      <c r="H294" s="46">
        <v>32.4</v>
      </c>
      <c r="I294" s="46">
        <v>100.5</v>
      </c>
      <c r="J294" s="46">
        <v>92.9</v>
      </c>
      <c r="K294" s="46">
        <v>92.9</v>
      </c>
    </row>
    <row r="295" spans="1:11" ht="18" customHeight="1" x14ac:dyDescent="0.25">
      <c r="A295" s="134" t="s">
        <v>368</v>
      </c>
      <c r="B295" s="132" t="s">
        <v>133</v>
      </c>
      <c r="C295" s="103" t="s">
        <v>134</v>
      </c>
      <c r="D295" s="59" t="s">
        <v>177</v>
      </c>
      <c r="E295" s="46">
        <f>E296</f>
        <v>258.89999999999998</v>
      </c>
      <c r="F295" s="46">
        <f t="shared" ref="F295:K295" si="140">F296</f>
        <v>40.9</v>
      </c>
      <c r="G295" s="46">
        <f t="shared" si="140"/>
        <v>42.6</v>
      </c>
      <c r="H295" s="46">
        <f t="shared" si="140"/>
        <v>44.2</v>
      </c>
      <c r="I295" s="46">
        <f t="shared" si="140"/>
        <v>46</v>
      </c>
      <c r="J295" s="46">
        <f t="shared" si="140"/>
        <v>42.6</v>
      </c>
      <c r="K295" s="46">
        <f t="shared" si="140"/>
        <v>42.6</v>
      </c>
    </row>
    <row r="296" spans="1:11" ht="18" customHeight="1" x14ac:dyDescent="0.25">
      <c r="A296" s="134"/>
      <c r="B296" s="132"/>
      <c r="C296" s="103"/>
      <c r="D296" s="59" t="s">
        <v>17</v>
      </c>
      <c r="E296" s="46">
        <f>SUM(F296:K296)</f>
        <v>258.89999999999998</v>
      </c>
      <c r="F296" s="46">
        <v>40.9</v>
      </c>
      <c r="G296" s="46">
        <v>42.6</v>
      </c>
      <c r="H296" s="46">
        <v>44.2</v>
      </c>
      <c r="I296" s="46">
        <v>46</v>
      </c>
      <c r="J296" s="46">
        <v>42.6</v>
      </c>
      <c r="K296" s="46">
        <v>42.6</v>
      </c>
    </row>
    <row r="297" spans="1:11" ht="18" customHeight="1" x14ac:dyDescent="0.25">
      <c r="A297" s="133" t="s">
        <v>631</v>
      </c>
      <c r="B297" s="133"/>
      <c r="C297" s="103"/>
      <c r="D297" s="59" t="s">
        <v>177</v>
      </c>
      <c r="E297" s="46">
        <f>E298+E299</f>
        <v>3746</v>
      </c>
      <c r="F297" s="46">
        <f t="shared" ref="F297:K297" si="141">F298+F299</f>
        <v>425.9</v>
      </c>
      <c r="G297" s="46">
        <f t="shared" si="141"/>
        <v>800.50000000000011</v>
      </c>
      <c r="H297" s="46">
        <f t="shared" si="141"/>
        <v>439.5</v>
      </c>
      <c r="I297" s="46">
        <f t="shared" si="141"/>
        <v>479.09999999999997</v>
      </c>
      <c r="J297" s="46">
        <f t="shared" si="141"/>
        <v>800.50000000000011</v>
      </c>
      <c r="K297" s="46">
        <f t="shared" si="141"/>
        <v>800.50000000000011</v>
      </c>
    </row>
    <row r="298" spans="1:11" ht="18" customHeight="1" x14ac:dyDescent="0.25">
      <c r="A298" s="133"/>
      <c r="B298" s="133"/>
      <c r="C298" s="103"/>
      <c r="D298" s="59" t="s">
        <v>17</v>
      </c>
      <c r="E298" s="46">
        <f>E272+E274+E296</f>
        <v>3746</v>
      </c>
      <c r="F298" s="46">
        <f>F272+F274+F296</f>
        <v>425.9</v>
      </c>
      <c r="G298" s="46">
        <f t="shared" ref="G298:K298" si="142">G272+G274+G296</f>
        <v>800.50000000000011</v>
      </c>
      <c r="H298" s="46">
        <f t="shared" si="142"/>
        <v>439.5</v>
      </c>
      <c r="I298" s="46">
        <f t="shared" si="142"/>
        <v>479.09999999999997</v>
      </c>
      <c r="J298" s="46">
        <f t="shared" si="142"/>
        <v>800.50000000000011</v>
      </c>
      <c r="K298" s="46">
        <f t="shared" si="142"/>
        <v>800.50000000000011</v>
      </c>
    </row>
    <row r="299" spans="1:11" ht="18" customHeight="1" x14ac:dyDescent="0.25">
      <c r="A299" s="133"/>
      <c r="B299" s="133"/>
      <c r="C299" s="103"/>
      <c r="D299" s="59" t="s">
        <v>19</v>
      </c>
      <c r="E299" s="46">
        <f t="shared" ref="E299" si="143">SUM(F299:I299)</f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  <c r="K299" s="46">
        <v>0</v>
      </c>
    </row>
    <row r="300" spans="1:11" ht="18" customHeight="1" x14ac:dyDescent="0.25">
      <c r="A300" s="135" t="s">
        <v>136</v>
      </c>
      <c r="B300" s="136"/>
      <c r="C300" s="136"/>
      <c r="D300" s="136"/>
      <c r="E300" s="136"/>
      <c r="F300" s="136"/>
      <c r="G300" s="136"/>
      <c r="H300" s="136"/>
      <c r="I300" s="136"/>
      <c r="J300" s="136"/>
      <c r="K300" s="136"/>
    </row>
    <row r="301" spans="1:11" ht="18" customHeight="1" x14ac:dyDescent="0.25">
      <c r="A301" s="134" t="s">
        <v>377</v>
      </c>
      <c r="B301" s="132" t="s">
        <v>500</v>
      </c>
      <c r="C301" s="59"/>
      <c r="D301" s="59" t="s">
        <v>177</v>
      </c>
      <c r="E301" s="46">
        <f>E302+E303</f>
        <v>1260.8</v>
      </c>
      <c r="F301" s="46">
        <f t="shared" ref="F301:K301" si="144">F302+F303</f>
        <v>189.2</v>
      </c>
      <c r="G301" s="46">
        <f t="shared" si="144"/>
        <v>145.5</v>
      </c>
      <c r="H301" s="46">
        <f t="shared" si="144"/>
        <v>252.8</v>
      </c>
      <c r="I301" s="46">
        <f t="shared" si="144"/>
        <v>382.3</v>
      </c>
      <c r="J301" s="46">
        <f t="shared" si="144"/>
        <v>145.5</v>
      </c>
      <c r="K301" s="46">
        <f t="shared" si="144"/>
        <v>145.5</v>
      </c>
    </row>
    <row r="302" spans="1:11" ht="19.5" customHeight="1" x14ac:dyDescent="0.25">
      <c r="A302" s="134"/>
      <c r="B302" s="132"/>
      <c r="C302" s="59" t="s">
        <v>107</v>
      </c>
      <c r="D302" s="59" t="s">
        <v>17</v>
      </c>
      <c r="E302" s="46">
        <f>SUM(F302:K302)</f>
        <v>1035.8</v>
      </c>
      <c r="F302" s="46">
        <v>189.2</v>
      </c>
      <c r="G302" s="46">
        <v>145.5</v>
      </c>
      <c r="H302" s="46">
        <v>252.8</v>
      </c>
      <c r="I302" s="46">
        <v>157.30000000000001</v>
      </c>
      <c r="J302" s="46">
        <v>145.5</v>
      </c>
      <c r="K302" s="46">
        <v>145.5</v>
      </c>
    </row>
    <row r="303" spans="1:11" ht="32.25" customHeight="1" x14ac:dyDescent="0.25">
      <c r="A303" s="134"/>
      <c r="B303" s="132"/>
      <c r="C303" s="59" t="s">
        <v>63</v>
      </c>
      <c r="D303" s="59" t="s">
        <v>17</v>
      </c>
      <c r="E303" s="46">
        <f>SUM(F303:K303)</f>
        <v>225</v>
      </c>
      <c r="F303" s="46">
        <v>0</v>
      </c>
      <c r="G303" s="46">
        <v>0</v>
      </c>
      <c r="H303" s="46">
        <v>0</v>
      </c>
      <c r="I303" s="46">
        <f>225</f>
        <v>225</v>
      </c>
      <c r="J303" s="46">
        <v>0</v>
      </c>
      <c r="K303" s="46">
        <v>0</v>
      </c>
    </row>
    <row r="304" spans="1:11" ht="18" customHeight="1" x14ac:dyDescent="0.25">
      <c r="A304" s="103" t="s">
        <v>11</v>
      </c>
      <c r="B304" s="132" t="s">
        <v>667</v>
      </c>
      <c r="C304" s="103" t="s">
        <v>230</v>
      </c>
      <c r="D304" s="59" t="s">
        <v>177</v>
      </c>
      <c r="E304" s="46">
        <f>E305</f>
        <v>67.399999999999991</v>
      </c>
      <c r="F304" s="46">
        <f>F305</f>
        <v>11.6</v>
      </c>
      <c r="G304" s="46">
        <f t="shared" ref="G304:K304" si="145">G305</f>
        <v>12.2</v>
      </c>
      <c r="H304" s="46">
        <f t="shared" si="145"/>
        <v>6.3</v>
      </c>
      <c r="I304" s="46">
        <f t="shared" si="145"/>
        <v>13.1</v>
      </c>
      <c r="J304" s="46">
        <f t="shared" si="145"/>
        <v>12.1</v>
      </c>
      <c r="K304" s="46">
        <f t="shared" si="145"/>
        <v>12.1</v>
      </c>
    </row>
    <row r="305" spans="1:12" ht="18" customHeight="1" x14ac:dyDescent="0.25">
      <c r="A305" s="103"/>
      <c r="B305" s="132"/>
      <c r="C305" s="103"/>
      <c r="D305" s="59" t="s">
        <v>17</v>
      </c>
      <c r="E305" s="46">
        <f>SUM(F305:K305)</f>
        <v>67.399999999999991</v>
      </c>
      <c r="F305" s="46">
        <v>11.6</v>
      </c>
      <c r="G305" s="46">
        <v>12.2</v>
      </c>
      <c r="H305" s="46">
        <v>6.3</v>
      </c>
      <c r="I305" s="46">
        <v>13.1</v>
      </c>
      <c r="J305" s="46">
        <v>12.1</v>
      </c>
      <c r="K305" s="46">
        <v>12.1</v>
      </c>
    </row>
    <row r="306" spans="1:12" ht="18" customHeight="1" x14ac:dyDescent="0.25">
      <c r="A306" s="103" t="s">
        <v>140</v>
      </c>
      <c r="B306" s="132" t="s">
        <v>668</v>
      </c>
      <c r="C306" s="103" t="s">
        <v>134</v>
      </c>
      <c r="D306" s="59" t="s">
        <v>177</v>
      </c>
      <c r="E306" s="46">
        <f>E307</f>
        <v>99.3</v>
      </c>
      <c r="F306" s="46">
        <f>F307</f>
        <v>15.7</v>
      </c>
      <c r="G306" s="46">
        <f t="shared" ref="G306:K306" si="146">G307</f>
        <v>16.3</v>
      </c>
      <c r="H306" s="46">
        <f t="shared" si="146"/>
        <v>17</v>
      </c>
      <c r="I306" s="46">
        <f t="shared" si="146"/>
        <v>17.7</v>
      </c>
      <c r="J306" s="46">
        <f t="shared" si="146"/>
        <v>16.3</v>
      </c>
      <c r="K306" s="46">
        <f t="shared" si="146"/>
        <v>16.3</v>
      </c>
    </row>
    <row r="307" spans="1:12" ht="18" customHeight="1" x14ac:dyDescent="0.25">
      <c r="A307" s="103"/>
      <c r="B307" s="132"/>
      <c r="C307" s="103"/>
      <c r="D307" s="59" t="s">
        <v>17</v>
      </c>
      <c r="E307" s="46">
        <f>SUM(F307:K307)</f>
        <v>99.3</v>
      </c>
      <c r="F307" s="46">
        <v>15.7</v>
      </c>
      <c r="G307" s="46">
        <v>16.3</v>
      </c>
      <c r="H307" s="46">
        <v>17</v>
      </c>
      <c r="I307" s="46">
        <v>17.7</v>
      </c>
      <c r="J307" s="46">
        <v>16.3</v>
      </c>
      <c r="K307" s="46">
        <v>16.3</v>
      </c>
    </row>
    <row r="308" spans="1:12" ht="18" customHeight="1" x14ac:dyDescent="0.25">
      <c r="A308" s="103" t="s">
        <v>143</v>
      </c>
      <c r="B308" s="132" t="s">
        <v>156</v>
      </c>
      <c r="C308" s="103" t="s">
        <v>229</v>
      </c>
      <c r="D308" s="59" t="s">
        <v>177</v>
      </c>
      <c r="E308" s="46">
        <f>E309</f>
        <v>43.2</v>
      </c>
      <c r="F308" s="46">
        <f>F309</f>
        <v>6.9</v>
      </c>
      <c r="G308" s="46">
        <f t="shared" ref="G308:K308" si="147">G309</f>
        <v>7</v>
      </c>
      <c r="H308" s="46">
        <f t="shared" si="147"/>
        <v>7.4</v>
      </c>
      <c r="I308" s="46">
        <f t="shared" si="147"/>
        <v>7.7</v>
      </c>
      <c r="J308" s="46">
        <f t="shared" si="147"/>
        <v>7.1</v>
      </c>
      <c r="K308" s="46">
        <f t="shared" si="147"/>
        <v>7.1</v>
      </c>
    </row>
    <row r="309" spans="1:12" ht="33" customHeight="1" x14ac:dyDescent="0.25">
      <c r="A309" s="103"/>
      <c r="B309" s="132"/>
      <c r="C309" s="103"/>
      <c r="D309" s="59" t="s">
        <v>17</v>
      </c>
      <c r="E309" s="46">
        <f>SUM(F309:K309)</f>
        <v>43.2</v>
      </c>
      <c r="F309" s="46">
        <v>6.9</v>
      </c>
      <c r="G309" s="46">
        <v>7</v>
      </c>
      <c r="H309" s="46">
        <v>7.4</v>
      </c>
      <c r="I309" s="46">
        <v>7.7</v>
      </c>
      <c r="J309" s="46">
        <v>7.1</v>
      </c>
      <c r="K309" s="46">
        <v>7.1</v>
      </c>
    </row>
    <row r="310" spans="1:12" ht="18" customHeight="1" x14ac:dyDescent="0.25">
      <c r="A310" s="103" t="s">
        <v>145</v>
      </c>
      <c r="B310" s="132" t="s">
        <v>158</v>
      </c>
      <c r="C310" s="103" t="s">
        <v>134</v>
      </c>
      <c r="D310" s="59" t="s">
        <v>177</v>
      </c>
      <c r="E310" s="46">
        <f>E311</f>
        <v>171.59999999999997</v>
      </c>
      <c r="F310" s="46">
        <f>F311</f>
        <v>27.1</v>
      </c>
      <c r="G310" s="46">
        <f t="shared" ref="G310:K310" si="148">G311</f>
        <v>28.2</v>
      </c>
      <c r="H310" s="46">
        <f t="shared" si="148"/>
        <v>29.4</v>
      </c>
      <c r="I310" s="46">
        <f t="shared" si="148"/>
        <v>30.5</v>
      </c>
      <c r="J310" s="46">
        <f t="shared" si="148"/>
        <v>28.2</v>
      </c>
      <c r="K310" s="46">
        <f t="shared" si="148"/>
        <v>28.2</v>
      </c>
    </row>
    <row r="311" spans="1:12" ht="18" customHeight="1" x14ac:dyDescent="0.25">
      <c r="A311" s="103"/>
      <c r="B311" s="132"/>
      <c r="C311" s="103"/>
      <c r="D311" s="59" t="s">
        <v>17</v>
      </c>
      <c r="E311" s="46">
        <f>SUM(F311:K311)</f>
        <v>171.59999999999997</v>
      </c>
      <c r="F311" s="46">
        <v>27.1</v>
      </c>
      <c r="G311" s="46">
        <v>28.2</v>
      </c>
      <c r="H311" s="46">
        <v>29.4</v>
      </c>
      <c r="I311" s="46">
        <v>30.5</v>
      </c>
      <c r="J311" s="46">
        <v>28.2</v>
      </c>
      <c r="K311" s="46">
        <v>28.2</v>
      </c>
    </row>
    <row r="312" spans="1:12" ht="27.75" customHeight="1" x14ac:dyDescent="0.25">
      <c r="A312" s="103" t="s">
        <v>147</v>
      </c>
      <c r="B312" s="132" t="s">
        <v>687</v>
      </c>
      <c r="C312" s="103" t="s">
        <v>63</v>
      </c>
      <c r="D312" s="59" t="s">
        <v>177</v>
      </c>
      <c r="E312" s="46">
        <f>E313</f>
        <v>1868.6</v>
      </c>
      <c r="F312" s="46">
        <f t="shared" ref="F312:K312" si="149">F313</f>
        <v>351.5</v>
      </c>
      <c r="G312" s="46">
        <f t="shared" si="149"/>
        <v>368.5</v>
      </c>
      <c r="H312" s="46">
        <f t="shared" si="149"/>
        <v>22</v>
      </c>
      <c r="I312" s="46">
        <f t="shared" si="149"/>
        <v>275</v>
      </c>
      <c r="J312" s="46">
        <f t="shared" si="149"/>
        <v>520</v>
      </c>
      <c r="K312" s="46">
        <f t="shared" si="149"/>
        <v>331.59999999999997</v>
      </c>
    </row>
    <row r="313" spans="1:12" ht="29.25" customHeight="1" x14ac:dyDescent="0.25">
      <c r="A313" s="103"/>
      <c r="B313" s="132"/>
      <c r="C313" s="103"/>
      <c r="D313" s="59" t="s">
        <v>17</v>
      </c>
      <c r="E313" s="46">
        <f>SUM(F313:K313)</f>
        <v>1868.6</v>
      </c>
      <c r="F313" s="46">
        <v>351.5</v>
      </c>
      <c r="G313" s="46">
        <v>368.5</v>
      </c>
      <c r="H313" s="46">
        <v>22</v>
      </c>
      <c r="I313" s="46">
        <f>500-225</f>
        <v>275</v>
      </c>
      <c r="J313" s="46">
        <v>520</v>
      </c>
      <c r="K313" s="46">
        <f>540.8-209.2</f>
        <v>331.59999999999997</v>
      </c>
      <c r="L313" s="3"/>
    </row>
    <row r="314" spans="1:12" ht="18" customHeight="1" x14ac:dyDescent="0.25">
      <c r="A314" s="103" t="s">
        <v>149</v>
      </c>
      <c r="B314" s="132" t="s">
        <v>165</v>
      </c>
      <c r="C314" s="103" t="s">
        <v>75</v>
      </c>
      <c r="D314" s="59" t="s">
        <v>177</v>
      </c>
      <c r="E314" s="46">
        <f>E315</f>
        <v>262.90000000000003</v>
      </c>
      <c r="F314" s="46">
        <f t="shared" ref="F314:K314" si="150">F315</f>
        <v>106.8</v>
      </c>
      <c r="G314" s="46">
        <f t="shared" si="150"/>
        <v>0</v>
      </c>
      <c r="H314" s="46">
        <f t="shared" si="150"/>
        <v>0</v>
      </c>
      <c r="I314" s="46">
        <f t="shared" si="150"/>
        <v>50</v>
      </c>
      <c r="J314" s="46">
        <f t="shared" si="150"/>
        <v>52</v>
      </c>
      <c r="K314" s="46">
        <f t="shared" si="150"/>
        <v>54.1</v>
      </c>
    </row>
    <row r="315" spans="1:12" ht="33" customHeight="1" x14ac:dyDescent="0.25">
      <c r="A315" s="103"/>
      <c r="B315" s="132"/>
      <c r="C315" s="103"/>
      <c r="D315" s="59" t="s">
        <v>17</v>
      </c>
      <c r="E315" s="46">
        <f>SUM(F315:K315)</f>
        <v>262.90000000000003</v>
      </c>
      <c r="F315" s="46">
        <v>106.8</v>
      </c>
      <c r="G315" s="46">
        <v>0</v>
      </c>
      <c r="H315" s="46">
        <v>0</v>
      </c>
      <c r="I315" s="46">
        <v>50</v>
      </c>
      <c r="J315" s="46">
        <v>52</v>
      </c>
      <c r="K315" s="46">
        <v>54.1</v>
      </c>
    </row>
    <row r="316" spans="1:12" ht="18" customHeight="1" x14ac:dyDescent="0.25">
      <c r="A316" s="138" t="s">
        <v>632</v>
      </c>
      <c r="B316" s="139"/>
      <c r="C316" s="103"/>
      <c r="D316" s="59" t="s">
        <v>177</v>
      </c>
      <c r="E316" s="46">
        <f>E317</f>
        <v>3773.7999999999997</v>
      </c>
      <c r="F316" s="46">
        <f t="shared" ref="F316:K316" si="151">F317+F318</f>
        <v>708.8</v>
      </c>
      <c r="G316" s="46">
        <f t="shared" si="151"/>
        <v>577.70000000000005</v>
      </c>
      <c r="H316" s="46">
        <f t="shared" si="151"/>
        <v>334.9</v>
      </c>
      <c r="I316" s="46">
        <f t="shared" si="151"/>
        <v>776.3</v>
      </c>
      <c r="J316" s="46">
        <f t="shared" si="151"/>
        <v>781.2</v>
      </c>
      <c r="K316" s="46">
        <f t="shared" si="151"/>
        <v>594.9</v>
      </c>
    </row>
    <row r="317" spans="1:12" ht="15.75" customHeight="1" x14ac:dyDescent="0.25">
      <c r="A317" s="140"/>
      <c r="B317" s="141"/>
      <c r="C317" s="103"/>
      <c r="D317" s="59" t="s">
        <v>17</v>
      </c>
      <c r="E317" s="46">
        <f>SUM(F317:K317)</f>
        <v>3773.7999999999997</v>
      </c>
      <c r="F317" s="46">
        <f>F303+F305+F307+F309+F311+F313+F315+F302</f>
        <v>708.8</v>
      </c>
      <c r="G317" s="46">
        <f t="shared" ref="G317:K317" si="152">G303+G305+G307+G309+G311+G313+G315+G302</f>
        <v>577.70000000000005</v>
      </c>
      <c r="H317" s="46">
        <f t="shared" si="152"/>
        <v>334.9</v>
      </c>
      <c r="I317" s="46">
        <f t="shared" si="152"/>
        <v>776.3</v>
      </c>
      <c r="J317" s="46">
        <f t="shared" si="152"/>
        <v>781.2</v>
      </c>
      <c r="K317" s="46">
        <f t="shared" si="152"/>
        <v>594.9</v>
      </c>
    </row>
    <row r="318" spans="1:12" ht="11.25" customHeight="1" x14ac:dyDescent="0.25">
      <c r="A318" s="142"/>
      <c r="B318" s="143"/>
      <c r="C318" s="103"/>
      <c r="D318" s="59" t="s">
        <v>19</v>
      </c>
      <c r="E318" s="46">
        <f>SUM(F318:K318)</f>
        <v>0</v>
      </c>
      <c r="F318" s="46">
        <f>0</f>
        <v>0</v>
      </c>
      <c r="G318" s="46">
        <f>0</f>
        <v>0</v>
      </c>
      <c r="H318" s="46">
        <f>0</f>
        <v>0</v>
      </c>
      <c r="I318" s="46">
        <f>0</f>
        <v>0</v>
      </c>
      <c r="J318" s="46">
        <f>0</f>
        <v>0</v>
      </c>
      <c r="K318" s="46">
        <f>0</f>
        <v>0</v>
      </c>
    </row>
    <row r="319" spans="1:12" ht="20.25" customHeight="1" x14ac:dyDescent="0.25">
      <c r="A319" s="135" t="s">
        <v>167</v>
      </c>
      <c r="B319" s="136"/>
      <c r="C319" s="136"/>
      <c r="D319" s="136"/>
      <c r="E319" s="136"/>
      <c r="F319" s="136"/>
      <c r="G319" s="136"/>
      <c r="H319" s="136"/>
      <c r="I319" s="136"/>
      <c r="J319" s="136"/>
      <c r="K319" s="136"/>
    </row>
    <row r="320" spans="1:12" ht="61.5" customHeight="1" x14ac:dyDescent="0.25">
      <c r="A320" s="103" t="s">
        <v>379</v>
      </c>
      <c r="B320" s="132" t="s">
        <v>176</v>
      </c>
      <c r="C320" s="103" t="s">
        <v>63</v>
      </c>
      <c r="D320" s="59" t="s">
        <v>177</v>
      </c>
      <c r="E320" s="46">
        <f>E321</f>
        <v>428.29999999999995</v>
      </c>
      <c r="F320" s="46">
        <f t="shared" ref="F320" si="153">F321</f>
        <v>67.7</v>
      </c>
      <c r="G320" s="46">
        <f>G321</f>
        <v>70.400000000000006</v>
      </c>
      <c r="H320" s="46">
        <f t="shared" ref="H320:K320" si="154">H321</f>
        <v>73.2</v>
      </c>
      <c r="I320" s="46">
        <f t="shared" si="154"/>
        <v>76.2</v>
      </c>
      <c r="J320" s="46">
        <f t="shared" si="154"/>
        <v>70.400000000000006</v>
      </c>
      <c r="K320" s="46">
        <f t="shared" si="154"/>
        <v>70.400000000000006</v>
      </c>
    </row>
    <row r="321" spans="1:11" ht="22.5" customHeight="1" x14ac:dyDescent="0.25">
      <c r="A321" s="103"/>
      <c r="B321" s="132"/>
      <c r="C321" s="103"/>
      <c r="D321" s="59" t="s">
        <v>17</v>
      </c>
      <c r="E321" s="46">
        <f>SUM(F321:K321)</f>
        <v>428.29999999999995</v>
      </c>
      <c r="F321" s="46">
        <v>67.7</v>
      </c>
      <c r="G321" s="46">
        <v>70.400000000000006</v>
      </c>
      <c r="H321" s="46">
        <v>73.2</v>
      </c>
      <c r="I321" s="46">
        <v>76.2</v>
      </c>
      <c r="J321" s="46">
        <v>70.400000000000006</v>
      </c>
      <c r="K321" s="46">
        <v>70.400000000000006</v>
      </c>
    </row>
    <row r="322" spans="1:11" ht="22.5" customHeight="1" x14ac:dyDescent="0.25">
      <c r="A322" s="133" t="s">
        <v>633</v>
      </c>
      <c r="B322" s="133"/>
      <c r="C322" s="65"/>
      <c r="D322" s="59" t="s">
        <v>177</v>
      </c>
      <c r="E322" s="46">
        <f>E323+E324</f>
        <v>428.29999999999995</v>
      </c>
      <c r="F322" s="46">
        <f t="shared" ref="F322:K322" si="155">F323+F324</f>
        <v>67.7</v>
      </c>
      <c r="G322" s="46">
        <f t="shared" si="155"/>
        <v>70.400000000000006</v>
      </c>
      <c r="H322" s="46">
        <f t="shared" si="155"/>
        <v>73.2</v>
      </c>
      <c r="I322" s="46">
        <f t="shared" si="155"/>
        <v>76.2</v>
      </c>
      <c r="J322" s="46">
        <f t="shared" si="155"/>
        <v>70.400000000000006</v>
      </c>
      <c r="K322" s="46">
        <f t="shared" si="155"/>
        <v>70.400000000000006</v>
      </c>
    </row>
    <row r="323" spans="1:11" ht="15" customHeight="1" x14ac:dyDescent="0.25">
      <c r="A323" s="133"/>
      <c r="B323" s="133"/>
      <c r="C323" s="65"/>
      <c r="D323" s="59" t="s">
        <v>17</v>
      </c>
      <c r="E323" s="46">
        <f>SUM(F323:K323)</f>
        <v>428.29999999999995</v>
      </c>
      <c r="F323" s="46">
        <f>F321</f>
        <v>67.7</v>
      </c>
      <c r="G323" s="46">
        <f t="shared" ref="G323:K323" si="156">G321</f>
        <v>70.400000000000006</v>
      </c>
      <c r="H323" s="46">
        <f t="shared" si="156"/>
        <v>73.2</v>
      </c>
      <c r="I323" s="46">
        <f t="shared" si="156"/>
        <v>76.2</v>
      </c>
      <c r="J323" s="46">
        <f t="shared" si="156"/>
        <v>70.400000000000006</v>
      </c>
      <c r="K323" s="46">
        <f t="shared" si="156"/>
        <v>70.400000000000006</v>
      </c>
    </row>
    <row r="324" spans="1:11" ht="15" customHeight="1" x14ac:dyDescent="0.25">
      <c r="A324" s="133"/>
      <c r="B324" s="133"/>
      <c r="C324" s="65"/>
      <c r="D324" s="65" t="s">
        <v>19</v>
      </c>
      <c r="E324" s="46">
        <f t="shared" ref="E324:E331" si="157">SUM(F324:I324)</f>
        <v>0</v>
      </c>
      <c r="F324" s="46">
        <f>0</f>
        <v>0</v>
      </c>
      <c r="G324" s="46">
        <f>0</f>
        <v>0</v>
      </c>
      <c r="H324" s="46">
        <f>0</f>
        <v>0</v>
      </c>
      <c r="I324" s="46">
        <f>0</f>
        <v>0</v>
      </c>
      <c r="J324" s="46">
        <f>0</f>
        <v>0</v>
      </c>
      <c r="K324" s="46">
        <f>0</f>
        <v>0</v>
      </c>
    </row>
    <row r="325" spans="1:11" ht="18.75" customHeight="1" x14ac:dyDescent="0.25">
      <c r="A325" s="132" t="s">
        <v>181</v>
      </c>
      <c r="B325" s="132"/>
      <c r="C325" s="59"/>
      <c r="D325" s="59" t="s">
        <v>177</v>
      </c>
      <c r="E325" s="46">
        <f>E326+E327</f>
        <v>105182</v>
      </c>
      <c r="F325" s="46">
        <f t="shared" ref="F325:K325" si="158">F326+F327</f>
        <v>14710.3</v>
      </c>
      <c r="G325" s="46">
        <f t="shared" si="158"/>
        <v>16923.400000000001</v>
      </c>
      <c r="H325" s="46">
        <f t="shared" si="158"/>
        <v>15998</v>
      </c>
      <c r="I325" s="46">
        <f t="shared" si="158"/>
        <v>19277.199999999997</v>
      </c>
      <c r="J325" s="46">
        <f t="shared" si="158"/>
        <v>19227.599999999999</v>
      </c>
      <c r="K325" s="46">
        <f t="shared" si="158"/>
        <v>19045.5</v>
      </c>
    </row>
    <row r="326" spans="1:11" ht="18.75" customHeight="1" x14ac:dyDescent="0.25">
      <c r="A326" s="132"/>
      <c r="B326" s="132"/>
      <c r="C326" s="59"/>
      <c r="D326" s="59" t="s">
        <v>17</v>
      </c>
      <c r="E326" s="46">
        <f>SUM(F326:K326)</f>
        <v>26509.5</v>
      </c>
      <c r="F326" s="46">
        <f>F323+F298+F268+F259+F317</f>
        <v>3796.1000000000004</v>
      </c>
      <c r="G326" s="46">
        <f>G323+G298+G268+G259+G317</f>
        <v>4208.3</v>
      </c>
      <c r="H326" s="46">
        <f>H323+H298+H268+H259+H317</f>
        <v>4394.5999999999995</v>
      </c>
      <c r="I326" s="46">
        <f>I259+I268+I298+I317+I323</f>
        <v>4589.3999999999996</v>
      </c>
      <c r="J326" s="46">
        <f t="shared" ref="J326:K326" si="159">J259+J268+J298+J317+J323</f>
        <v>4851.5999999999995</v>
      </c>
      <c r="K326" s="46">
        <f t="shared" si="159"/>
        <v>4669.4999999999991</v>
      </c>
    </row>
    <row r="327" spans="1:11" ht="18.75" customHeight="1" x14ac:dyDescent="0.25">
      <c r="A327" s="132"/>
      <c r="B327" s="132"/>
      <c r="C327" s="59"/>
      <c r="D327" s="65" t="s">
        <v>19</v>
      </c>
      <c r="E327" s="46">
        <f>SUM(F327:K327)</f>
        <v>78672.5</v>
      </c>
      <c r="F327" s="46">
        <f>F324+F318+F299+F269+F260</f>
        <v>10914.199999999999</v>
      </c>
      <c r="G327" s="46">
        <f>G324+G318+G299+G269+G260</f>
        <v>12715.1</v>
      </c>
      <c r="H327" s="46">
        <f>H324+H318+H299+H269+H260</f>
        <v>11603.4</v>
      </c>
      <c r="I327" s="46">
        <f>I324+I318+I299+I269+I260</f>
        <v>14687.8</v>
      </c>
      <c r="J327" s="46">
        <f t="shared" ref="J327:K327" si="160">J324+J318+J299+J269+J260</f>
        <v>14376</v>
      </c>
      <c r="K327" s="46">
        <f t="shared" si="160"/>
        <v>14376</v>
      </c>
    </row>
    <row r="328" spans="1:11" s="14" customFormat="1" ht="18.75" customHeight="1" x14ac:dyDescent="0.25">
      <c r="A328" s="103" t="s">
        <v>182</v>
      </c>
      <c r="B328" s="103"/>
      <c r="C328" s="103"/>
      <c r="D328" s="59" t="s">
        <v>177</v>
      </c>
      <c r="E328" s="46">
        <f>E329+E330+E331</f>
        <v>993112.79999999981</v>
      </c>
      <c r="F328" s="46">
        <f t="shared" ref="F328:K328" si="161">F329+F330+F331</f>
        <v>153207.30000000002</v>
      </c>
      <c r="G328" s="46">
        <f t="shared" si="161"/>
        <v>151144.20000000001</v>
      </c>
      <c r="H328" s="46">
        <f t="shared" si="161"/>
        <v>180509.69999999998</v>
      </c>
      <c r="I328" s="46">
        <f t="shared" si="161"/>
        <v>193178.49999999997</v>
      </c>
      <c r="J328" s="46">
        <f t="shared" si="161"/>
        <v>157249.5</v>
      </c>
      <c r="K328" s="46">
        <f t="shared" si="161"/>
        <v>157823.6</v>
      </c>
    </row>
    <row r="329" spans="1:11" s="14" customFormat="1" ht="18.75" customHeight="1" x14ac:dyDescent="0.25">
      <c r="A329" s="103"/>
      <c r="B329" s="103"/>
      <c r="C329" s="103"/>
      <c r="D329" s="59" t="s">
        <v>17</v>
      </c>
      <c r="E329" s="46">
        <f>SUM(F329:K329)</f>
        <v>893517.09999999986</v>
      </c>
      <c r="F329" s="46">
        <f t="shared" ref="F329:K330" si="162">F326+F192</f>
        <v>140912.70000000001</v>
      </c>
      <c r="G329" s="46">
        <f t="shared" si="162"/>
        <v>134000</v>
      </c>
      <c r="H329" s="46">
        <f t="shared" si="162"/>
        <v>163759.9</v>
      </c>
      <c r="I329" s="46">
        <f t="shared" si="162"/>
        <v>173997.19999999998</v>
      </c>
      <c r="J329" s="46">
        <f t="shared" si="162"/>
        <v>140136.6</v>
      </c>
      <c r="K329" s="46">
        <f t="shared" si="162"/>
        <v>140710.70000000001</v>
      </c>
    </row>
    <row r="330" spans="1:11" s="14" customFormat="1" ht="18.75" customHeight="1" x14ac:dyDescent="0.25">
      <c r="A330" s="103"/>
      <c r="B330" s="103"/>
      <c r="C330" s="103"/>
      <c r="D330" s="65" t="s">
        <v>19</v>
      </c>
      <c r="E330" s="46">
        <f>SUM(F330:K330)</f>
        <v>99595.699999999983</v>
      </c>
      <c r="F330" s="46">
        <f t="shared" si="162"/>
        <v>12294.599999999999</v>
      </c>
      <c r="G330" s="46">
        <f t="shared" si="162"/>
        <v>17144.2</v>
      </c>
      <c r="H330" s="46">
        <f t="shared" si="162"/>
        <v>16749.8</v>
      </c>
      <c r="I330" s="46">
        <f t="shared" si="162"/>
        <v>19181.3</v>
      </c>
      <c r="J330" s="46">
        <f t="shared" si="162"/>
        <v>17112.900000000001</v>
      </c>
      <c r="K330" s="46">
        <f t="shared" si="162"/>
        <v>17112.900000000001</v>
      </c>
    </row>
    <row r="331" spans="1:11" s="15" customFormat="1" ht="18.75" customHeight="1" x14ac:dyDescent="0.25">
      <c r="A331" s="103"/>
      <c r="B331" s="103"/>
      <c r="C331" s="103"/>
      <c r="D331" s="59" t="s">
        <v>18</v>
      </c>
      <c r="E331" s="46">
        <f t="shared" si="157"/>
        <v>0</v>
      </c>
      <c r="F331" s="46">
        <f t="shared" ref="F331:K331" si="163">F194</f>
        <v>0</v>
      </c>
      <c r="G331" s="46">
        <f t="shared" si="163"/>
        <v>0</v>
      </c>
      <c r="H331" s="46">
        <f t="shared" si="163"/>
        <v>0</v>
      </c>
      <c r="I331" s="46">
        <f t="shared" si="163"/>
        <v>0</v>
      </c>
      <c r="J331" s="46">
        <f t="shared" si="163"/>
        <v>0</v>
      </c>
      <c r="K331" s="46">
        <f t="shared" si="163"/>
        <v>0</v>
      </c>
    </row>
    <row r="332" spans="1:11" ht="18.75" customHeight="1" x14ac:dyDescent="0.25">
      <c r="A332" s="103" t="s">
        <v>620</v>
      </c>
      <c r="B332" s="103"/>
      <c r="C332" s="103"/>
      <c r="D332" s="59" t="s">
        <v>177</v>
      </c>
      <c r="E332" s="46">
        <f>E333+E334+E335</f>
        <v>1677823.4859999996</v>
      </c>
      <c r="F332" s="46">
        <f>F333+F334+F335</f>
        <v>153207.30000000002</v>
      </c>
      <c r="G332" s="46">
        <f t="shared" ref="G332:K332" si="164">G333+G334+G335</f>
        <v>151144.20000000001</v>
      </c>
      <c r="H332" s="46">
        <f t="shared" si="164"/>
        <v>180509.69999999998</v>
      </c>
      <c r="I332" s="46">
        <f t="shared" si="164"/>
        <v>193178.49999999997</v>
      </c>
      <c r="J332" s="46">
        <f t="shared" si="164"/>
        <v>157249.5</v>
      </c>
      <c r="K332" s="46">
        <f t="shared" si="164"/>
        <v>157823.6</v>
      </c>
    </row>
    <row r="333" spans="1:11" ht="18.75" customHeight="1" x14ac:dyDescent="0.25">
      <c r="A333" s="103"/>
      <c r="B333" s="103"/>
      <c r="C333" s="103"/>
      <c r="D333" s="59" t="s">
        <v>17</v>
      </c>
      <c r="E333" s="46">
        <f>E329+'Приложение 3 часть 1'!E450</f>
        <v>1205376.2859999998</v>
      </c>
      <c r="F333" s="46">
        <f>F329</f>
        <v>140912.70000000001</v>
      </c>
      <c r="G333" s="46">
        <f t="shared" ref="G333:J333" si="165">G329</f>
        <v>134000</v>
      </c>
      <c r="H333" s="46">
        <f t="shared" si="165"/>
        <v>163759.9</v>
      </c>
      <c r="I333" s="46">
        <f t="shared" si="165"/>
        <v>173997.19999999998</v>
      </c>
      <c r="J333" s="46">
        <f t="shared" si="165"/>
        <v>140136.6</v>
      </c>
      <c r="K333" s="46">
        <f t="shared" ref="K333" si="166">K329</f>
        <v>140710.70000000001</v>
      </c>
    </row>
    <row r="334" spans="1:11" ht="18.75" customHeight="1" x14ac:dyDescent="0.25">
      <c r="A334" s="103"/>
      <c r="B334" s="103"/>
      <c r="C334" s="103"/>
      <c r="D334" s="65" t="s">
        <v>19</v>
      </c>
      <c r="E334" s="46">
        <f>E330+'Приложение 3 часть 1'!E451</f>
        <v>451859.29999999993</v>
      </c>
      <c r="F334" s="46">
        <f t="shared" ref="F334:J335" si="167">F330</f>
        <v>12294.599999999999</v>
      </c>
      <c r="G334" s="46">
        <f t="shared" si="167"/>
        <v>17144.2</v>
      </c>
      <c r="H334" s="46">
        <f t="shared" si="167"/>
        <v>16749.8</v>
      </c>
      <c r="I334" s="46">
        <f t="shared" si="167"/>
        <v>19181.3</v>
      </c>
      <c r="J334" s="46">
        <f t="shared" si="167"/>
        <v>17112.900000000001</v>
      </c>
      <c r="K334" s="46">
        <f t="shared" ref="K334" si="168">K330</f>
        <v>17112.900000000001</v>
      </c>
    </row>
    <row r="335" spans="1:11" ht="18.75" customHeight="1" x14ac:dyDescent="0.25">
      <c r="A335" s="103"/>
      <c r="B335" s="103"/>
      <c r="C335" s="103"/>
      <c r="D335" s="59" t="s">
        <v>18</v>
      </c>
      <c r="E335" s="46">
        <f>E331+'Приложение 3 часть 1'!E452</f>
        <v>20587.900000000001</v>
      </c>
      <c r="F335" s="46">
        <f t="shared" si="167"/>
        <v>0</v>
      </c>
      <c r="G335" s="46">
        <f t="shared" si="167"/>
        <v>0</v>
      </c>
      <c r="H335" s="46">
        <f t="shared" si="167"/>
        <v>0</v>
      </c>
      <c r="I335" s="46">
        <f t="shared" si="167"/>
        <v>0</v>
      </c>
      <c r="J335" s="46">
        <f t="shared" si="167"/>
        <v>0</v>
      </c>
      <c r="K335" s="46">
        <f t="shared" ref="K335" si="169">K331</f>
        <v>0</v>
      </c>
    </row>
    <row r="338" spans="1:12" x14ac:dyDescent="0.25">
      <c r="A338" s="114" t="s">
        <v>695</v>
      </c>
      <c r="B338" s="114"/>
      <c r="C338" s="114"/>
      <c r="D338" s="114"/>
      <c r="E338" s="114"/>
      <c r="F338" s="114"/>
      <c r="G338" s="114"/>
      <c r="H338" s="114"/>
      <c r="I338" s="114"/>
      <c r="J338" s="114"/>
      <c r="K338" s="114"/>
      <c r="L338" s="114"/>
    </row>
    <row r="339" spans="1:12" x14ac:dyDescent="0.25">
      <c r="A339" s="114" t="s">
        <v>700</v>
      </c>
      <c r="B339" s="114"/>
      <c r="C339" s="114"/>
      <c r="D339" s="114"/>
      <c r="E339" s="114"/>
      <c r="F339" s="114"/>
      <c r="G339" s="114"/>
      <c r="H339" s="114"/>
      <c r="I339" s="114"/>
      <c r="J339" s="114"/>
      <c r="K339" s="114"/>
      <c r="L339" s="114"/>
    </row>
    <row r="341" spans="1:12" ht="15.75" customHeight="1" x14ac:dyDescent="0.25">
      <c r="A341" s="135" t="s">
        <v>696</v>
      </c>
      <c r="B341" s="128"/>
      <c r="C341" s="103" t="s">
        <v>697</v>
      </c>
      <c r="D341" s="103" t="s">
        <v>16</v>
      </c>
      <c r="E341" s="103" t="s">
        <v>698</v>
      </c>
      <c r="F341" s="103"/>
      <c r="G341" s="103"/>
      <c r="H341" s="103"/>
      <c r="I341" s="103"/>
      <c r="J341" s="103"/>
      <c r="K341" s="103"/>
    </row>
    <row r="342" spans="1:12" ht="31.5" x14ac:dyDescent="0.25">
      <c r="A342" s="168"/>
      <c r="B342" s="129"/>
      <c r="C342" s="103"/>
      <c r="D342" s="103"/>
      <c r="E342" s="59" t="s">
        <v>709</v>
      </c>
      <c r="F342" s="59" t="s">
        <v>7</v>
      </c>
      <c r="G342" s="59" t="s">
        <v>8</v>
      </c>
      <c r="H342" s="59" t="s">
        <v>9</v>
      </c>
      <c r="I342" s="59" t="s">
        <v>10</v>
      </c>
      <c r="J342" s="59" t="s">
        <v>532</v>
      </c>
      <c r="K342" s="59" t="s">
        <v>533</v>
      </c>
    </row>
    <row r="343" spans="1:12" x14ac:dyDescent="0.25">
      <c r="A343" s="168"/>
      <c r="B343" s="129"/>
      <c r="C343" s="63" t="s">
        <v>699</v>
      </c>
      <c r="D343" s="46">
        <f>SUM(D344:D346)</f>
        <v>1677823.5</v>
      </c>
      <c r="E343" s="46">
        <f>SUM(E344+E345+E346)</f>
        <v>684710.70000000007</v>
      </c>
      <c r="F343" s="46">
        <f xml:space="preserve"> SUM(F344+F345+F346)</f>
        <v>153207.30000000002</v>
      </c>
      <c r="G343" s="46">
        <f>SUM(G344+G345+G346)</f>
        <v>151144.20000000001</v>
      </c>
      <c r="H343" s="46">
        <f>SUM(H344+H345+H346)</f>
        <v>180509.69999999998</v>
      </c>
      <c r="I343" s="46">
        <f>SUM(I344+I345+I346)</f>
        <v>193178.49999999997</v>
      </c>
      <c r="J343" s="46">
        <f>SUM(J344+J345+J346)</f>
        <v>157249.5</v>
      </c>
      <c r="K343" s="46">
        <f>SUM(K344+K345+K346)</f>
        <v>157823.6</v>
      </c>
    </row>
    <row r="344" spans="1:12" x14ac:dyDescent="0.25">
      <c r="A344" s="168"/>
      <c r="B344" s="129"/>
      <c r="C344" s="63" t="s">
        <v>17</v>
      </c>
      <c r="D344" s="46">
        <f>SUM(E344:K344)</f>
        <v>1205376.3</v>
      </c>
      <c r="E344" s="71">
        <f>15276.3+19069.3+29454.4+37053.2+37257.2+50483.3+123265.5</f>
        <v>311859.20000000001</v>
      </c>
      <c r="F344" s="46">
        <f>F333</f>
        <v>140912.70000000001</v>
      </c>
      <c r="G344" s="46">
        <f t="shared" ref="G344:K344" si="170">G333</f>
        <v>134000</v>
      </c>
      <c r="H344" s="46">
        <f t="shared" si="170"/>
        <v>163759.9</v>
      </c>
      <c r="I344" s="46">
        <f t="shared" si="170"/>
        <v>173997.19999999998</v>
      </c>
      <c r="J344" s="46">
        <f t="shared" si="170"/>
        <v>140136.6</v>
      </c>
      <c r="K344" s="46">
        <f t="shared" si="170"/>
        <v>140710.70000000001</v>
      </c>
    </row>
    <row r="345" spans="1:12" x14ac:dyDescent="0.25">
      <c r="A345" s="168"/>
      <c r="B345" s="129"/>
      <c r="C345" s="63" t="s">
        <v>19</v>
      </c>
      <c r="D345" s="46">
        <f>SUM(E345:K345)</f>
        <v>451859.3</v>
      </c>
      <c r="E345" s="46">
        <f>29097.7+68253.7+2063.8+9379.3+12655+155839.3+74974.8</f>
        <v>352263.6</v>
      </c>
      <c r="F345" s="46">
        <f t="shared" ref="F345:K346" si="171">F334</f>
        <v>12294.599999999999</v>
      </c>
      <c r="G345" s="46">
        <f t="shared" si="171"/>
        <v>17144.2</v>
      </c>
      <c r="H345" s="46">
        <f t="shared" si="171"/>
        <v>16749.8</v>
      </c>
      <c r="I345" s="46">
        <f t="shared" si="171"/>
        <v>19181.3</v>
      </c>
      <c r="J345" s="46">
        <f t="shared" si="171"/>
        <v>17112.900000000001</v>
      </c>
      <c r="K345" s="46">
        <f t="shared" si="171"/>
        <v>17112.900000000001</v>
      </c>
    </row>
    <row r="346" spans="1:12" x14ac:dyDescent="0.25">
      <c r="A346" s="169"/>
      <c r="B346" s="170"/>
      <c r="C346" s="63" t="s">
        <v>18</v>
      </c>
      <c r="D346" s="46">
        <f>SUM(E346:K346)</f>
        <v>20587.900000000001</v>
      </c>
      <c r="E346" s="46">
        <f>1100+19487.9</f>
        <v>20587.900000000001</v>
      </c>
      <c r="F346" s="46">
        <f t="shared" si="171"/>
        <v>0</v>
      </c>
      <c r="G346" s="46">
        <f t="shared" si="171"/>
        <v>0</v>
      </c>
      <c r="H346" s="46">
        <f t="shared" si="171"/>
        <v>0</v>
      </c>
      <c r="I346" s="46">
        <f t="shared" si="171"/>
        <v>0</v>
      </c>
      <c r="J346" s="46">
        <f t="shared" si="171"/>
        <v>0</v>
      </c>
      <c r="K346" s="46">
        <f t="shared" si="171"/>
        <v>0</v>
      </c>
      <c r="L346" s="70" t="s">
        <v>601</v>
      </c>
    </row>
    <row r="347" spans="1:12" x14ac:dyDescent="0.25">
      <c r="A347" s="67"/>
      <c r="B347" s="67"/>
      <c r="C347" s="67"/>
      <c r="D347" s="67"/>
      <c r="E347" s="67"/>
      <c r="F347" s="67"/>
      <c r="G347" s="67"/>
      <c r="H347" s="67"/>
      <c r="I347" s="69"/>
      <c r="J347" s="67"/>
      <c r="K347" s="67"/>
      <c r="L347" s="68"/>
    </row>
  </sheetData>
  <mergeCells count="363">
    <mergeCell ref="A338:L338"/>
    <mergeCell ref="A339:L339"/>
    <mergeCell ref="C341:C342"/>
    <mergeCell ref="D341:D342"/>
    <mergeCell ref="E341:K341"/>
    <mergeCell ref="A341:B346"/>
    <mergeCell ref="J163:J164"/>
    <mergeCell ref="K163:K164"/>
    <mergeCell ref="A185:K185"/>
    <mergeCell ref="A195:K195"/>
    <mergeCell ref="A196:K196"/>
    <mergeCell ref="C234:C236"/>
    <mergeCell ref="A332:B335"/>
    <mergeCell ref="C332:C335"/>
    <mergeCell ref="A205:A206"/>
    <mergeCell ref="B205:B206"/>
    <mergeCell ref="C205:C206"/>
    <mergeCell ref="A319:K319"/>
    <mergeCell ref="G163:G164"/>
    <mergeCell ref="H163:H164"/>
    <mergeCell ref="I163:I164"/>
    <mergeCell ref="A166:A167"/>
    <mergeCell ref="B166:B167"/>
    <mergeCell ref="C166:C167"/>
    <mergeCell ref="D3:K3"/>
    <mergeCell ref="A5:K5"/>
    <mergeCell ref="A6:K6"/>
    <mergeCell ref="A64:K64"/>
    <mergeCell ref="A84:K84"/>
    <mergeCell ref="A116:K116"/>
    <mergeCell ref="A126:K126"/>
    <mergeCell ref="A145:K145"/>
    <mergeCell ref="A160:K160"/>
    <mergeCell ref="A19:A21"/>
    <mergeCell ref="B19:B21"/>
    <mergeCell ref="A10:A12"/>
    <mergeCell ref="B10:B12"/>
    <mergeCell ref="A31:A33"/>
    <mergeCell ref="B31:B33"/>
    <mergeCell ref="A34:A36"/>
    <mergeCell ref="B34:B36"/>
    <mergeCell ref="A22:A24"/>
    <mergeCell ref="B37:B39"/>
    <mergeCell ref="A3:A4"/>
    <mergeCell ref="B3:B4"/>
    <mergeCell ref="C3:C4"/>
    <mergeCell ref="A7:A9"/>
    <mergeCell ref="B7:B9"/>
    <mergeCell ref="C7:C21"/>
    <mergeCell ref="A28:A30"/>
    <mergeCell ref="B28:B30"/>
    <mergeCell ref="C22:C30"/>
    <mergeCell ref="A43:A45"/>
    <mergeCell ref="B43:B45"/>
    <mergeCell ref="C31:C45"/>
    <mergeCell ref="A16:A18"/>
    <mergeCell ref="B16:B18"/>
    <mergeCell ref="A37:A39"/>
    <mergeCell ref="A13:A15"/>
    <mergeCell ref="B13:B15"/>
    <mergeCell ref="B22:B24"/>
    <mergeCell ref="A25:A27"/>
    <mergeCell ref="B25:B27"/>
    <mergeCell ref="A46:A49"/>
    <mergeCell ref="B46:B49"/>
    <mergeCell ref="C46:C49"/>
    <mergeCell ref="A40:A42"/>
    <mergeCell ref="B40:B42"/>
    <mergeCell ref="A54:A56"/>
    <mergeCell ref="B54:B56"/>
    <mergeCell ref="C54:C56"/>
    <mergeCell ref="A50:A53"/>
    <mergeCell ref="B50:B53"/>
    <mergeCell ref="C50:C53"/>
    <mergeCell ref="A65:A66"/>
    <mergeCell ref="B65:B66"/>
    <mergeCell ref="C65:C66"/>
    <mergeCell ref="A57:A59"/>
    <mergeCell ref="B57:B59"/>
    <mergeCell ref="C57:C59"/>
    <mergeCell ref="A67:A68"/>
    <mergeCell ref="B67:B68"/>
    <mergeCell ref="C67:C68"/>
    <mergeCell ref="A60:B63"/>
    <mergeCell ref="C60:C63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81:B83"/>
    <mergeCell ref="C81:C83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121:A122"/>
    <mergeCell ref="B121:B122"/>
    <mergeCell ref="C121:C122"/>
    <mergeCell ref="A113:B115"/>
    <mergeCell ref="C113:C115"/>
    <mergeCell ref="A117:A118"/>
    <mergeCell ref="B117:B118"/>
    <mergeCell ref="C117:C118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7:A128"/>
    <mergeCell ref="B127:B128"/>
    <mergeCell ref="C127:C128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6:A147"/>
    <mergeCell ref="B146:B147"/>
    <mergeCell ref="C146:C147"/>
    <mergeCell ref="A157:B159"/>
    <mergeCell ref="C157:C159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A172:B174"/>
    <mergeCell ref="C172:C174"/>
    <mergeCell ref="A186:A187"/>
    <mergeCell ref="B186:B187"/>
    <mergeCell ref="C186:C187"/>
    <mergeCell ref="F163:F164"/>
    <mergeCell ref="A163:A165"/>
    <mergeCell ref="C163:C165"/>
    <mergeCell ref="D163:D164"/>
    <mergeCell ref="E163:E164"/>
    <mergeCell ref="A170:A171"/>
    <mergeCell ref="B170:B171"/>
    <mergeCell ref="C170:C171"/>
    <mergeCell ref="A168:A169"/>
    <mergeCell ref="B168:B169"/>
    <mergeCell ref="C168:C169"/>
    <mergeCell ref="A175:K175"/>
    <mergeCell ref="A176:A177"/>
    <mergeCell ref="A180:A181"/>
    <mergeCell ref="B180:B181"/>
    <mergeCell ref="C180:C181"/>
    <mergeCell ref="A182:B184"/>
    <mergeCell ref="C182:C184"/>
    <mergeCell ref="B176:B177"/>
    <mergeCell ref="C176:C177"/>
    <mergeCell ref="A178:A179"/>
    <mergeCell ref="B178:B179"/>
    <mergeCell ref="C178:C179"/>
    <mergeCell ref="A199:A200"/>
    <mergeCell ref="B199:B200"/>
    <mergeCell ref="C199:C200"/>
    <mergeCell ref="A188:B190"/>
    <mergeCell ref="C188:C190"/>
    <mergeCell ref="A191:B194"/>
    <mergeCell ref="C191:C194"/>
    <mergeCell ref="A201:A202"/>
    <mergeCell ref="B201:B202"/>
    <mergeCell ref="C201:C202"/>
    <mergeCell ref="A197:A198"/>
    <mergeCell ref="B197:B198"/>
    <mergeCell ref="C197:C198"/>
    <mergeCell ref="A207:A209"/>
    <mergeCell ref="B207:B209"/>
    <mergeCell ref="A203:A204"/>
    <mergeCell ref="B203:B204"/>
    <mergeCell ref="C203:C204"/>
    <mergeCell ref="A210:A218"/>
    <mergeCell ref="B210:B218"/>
    <mergeCell ref="C210:C212"/>
    <mergeCell ref="C213:C215"/>
    <mergeCell ref="C216:C218"/>
    <mergeCell ref="C207:C208"/>
    <mergeCell ref="C225:C227"/>
    <mergeCell ref="C228:C230"/>
    <mergeCell ref="A219:A221"/>
    <mergeCell ref="B219:B221"/>
    <mergeCell ref="C219:C221"/>
    <mergeCell ref="A225:A227"/>
    <mergeCell ref="B225:B227"/>
    <mergeCell ref="A228:A230"/>
    <mergeCell ref="B228:B230"/>
    <mergeCell ref="A222:A224"/>
    <mergeCell ref="B222:B224"/>
    <mergeCell ref="C222:C224"/>
    <mergeCell ref="A258:B260"/>
    <mergeCell ref="C258:C260"/>
    <mergeCell ref="A262:A264"/>
    <mergeCell ref="B262:B264"/>
    <mergeCell ref="C262:C263"/>
    <mergeCell ref="A231:A233"/>
    <mergeCell ref="B231:B233"/>
    <mergeCell ref="C231:C233"/>
    <mergeCell ref="A255:A257"/>
    <mergeCell ref="B255:B257"/>
    <mergeCell ref="C255:C257"/>
    <mergeCell ref="A261:K261"/>
    <mergeCell ref="A234:A236"/>
    <mergeCell ref="A237:A239"/>
    <mergeCell ref="C237:C239"/>
    <mergeCell ref="B237:B239"/>
    <mergeCell ref="A240:A242"/>
    <mergeCell ref="B240:B242"/>
    <mergeCell ref="C240:C242"/>
    <mergeCell ref="A243:A245"/>
    <mergeCell ref="C243:C245"/>
    <mergeCell ref="A246:A248"/>
    <mergeCell ref="A267:B269"/>
    <mergeCell ref="C267:C269"/>
    <mergeCell ref="A271:A272"/>
    <mergeCell ref="B271:B272"/>
    <mergeCell ref="C271:C272"/>
    <mergeCell ref="A265:A266"/>
    <mergeCell ref="B265:B266"/>
    <mergeCell ref="C265:C266"/>
    <mergeCell ref="A270:K270"/>
    <mergeCell ref="A273:A274"/>
    <mergeCell ref="B273:B274"/>
    <mergeCell ref="C273:C274"/>
    <mergeCell ref="A277:A278"/>
    <mergeCell ref="B277:B278"/>
    <mergeCell ref="C277:C278"/>
    <mergeCell ref="B275:B276"/>
    <mergeCell ref="A275:A276"/>
    <mergeCell ref="C275:C276"/>
    <mergeCell ref="A283:A284"/>
    <mergeCell ref="B283:B284"/>
    <mergeCell ref="C283:C284"/>
    <mergeCell ref="A285:A286"/>
    <mergeCell ref="B285:B286"/>
    <mergeCell ref="C285:C286"/>
    <mergeCell ref="A279:A280"/>
    <mergeCell ref="B279:B280"/>
    <mergeCell ref="C279:C280"/>
    <mergeCell ref="A281:A282"/>
    <mergeCell ref="B281:B282"/>
    <mergeCell ref="C281:C282"/>
    <mergeCell ref="A304:A305"/>
    <mergeCell ref="B304:B305"/>
    <mergeCell ref="C304:C305"/>
    <mergeCell ref="B295:B296"/>
    <mergeCell ref="C295:C296"/>
    <mergeCell ref="A287:A288"/>
    <mergeCell ref="B287:B288"/>
    <mergeCell ref="C287:C288"/>
    <mergeCell ref="A289:A290"/>
    <mergeCell ref="B289:B290"/>
    <mergeCell ref="C289:C290"/>
    <mergeCell ref="A306:A307"/>
    <mergeCell ref="B306:B307"/>
    <mergeCell ref="C306:C307"/>
    <mergeCell ref="A308:A309"/>
    <mergeCell ref="B308:B309"/>
    <mergeCell ref="C308:C309"/>
    <mergeCell ref="A310:A311"/>
    <mergeCell ref="B310:B311"/>
    <mergeCell ref="C310:C311"/>
    <mergeCell ref="B320:B321"/>
    <mergeCell ref="C320:C321"/>
    <mergeCell ref="A316:B318"/>
    <mergeCell ref="A314:A315"/>
    <mergeCell ref="B314:B315"/>
    <mergeCell ref="C314:C315"/>
    <mergeCell ref="A312:A313"/>
    <mergeCell ref="B312:B313"/>
    <mergeCell ref="C312:C313"/>
    <mergeCell ref="C316:C318"/>
    <mergeCell ref="G1:L1"/>
    <mergeCell ref="A2:K2"/>
    <mergeCell ref="C246:C248"/>
    <mergeCell ref="A249:A251"/>
    <mergeCell ref="C249:C251"/>
    <mergeCell ref="A252:A254"/>
    <mergeCell ref="C252:C254"/>
    <mergeCell ref="A325:B327"/>
    <mergeCell ref="A328:B331"/>
    <mergeCell ref="C328:C331"/>
    <mergeCell ref="A322:B324"/>
    <mergeCell ref="A297:B299"/>
    <mergeCell ref="C297:C299"/>
    <mergeCell ref="A301:A303"/>
    <mergeCell ref="B301:B303"/>
    <mergeCell ref="A300:K300"/>
    <mergeCell ref="A291:A292"/>
    <mergeCell ref="B291:B292"/>
    <mergeCell ref="C291:C292"/>
    <mergeCell ref="A293:A294"/>
    <mergeCell ref="B293:B294"/>
    <mergeCell ref="C293:C294"/>
    <mergeCell ref="A295:A296"/>
    <mergeCell ref="A320:A321"/>
  </mergeCells>
  <printOptions horizontalCentered="1"/>
  <pageMargins left="0.39370078740157483" right="0.39370078740157483" top="0.74803149606299213" bottom="0.35433070866141736" header="0" footer="0"/>
  <pageSetup paperSize="9" scale="66" fitToHeight="0" orientation="landscape" r:id="rId1"/>
  <headerFooter differentFirst="1">
    <oddHeader>&amp;C&amp;P</oddHeader>
  </headerFooter>
  <rowBreaks count="1" manualBreakCount="1">
    <brk id="318" max="11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72" t="s">
        <v>528</v>
      </c>
      <c r="E1" s="173"/>
      <c r="F1" s="173"/>
    </row>
    <row r="2" spans="1:6" ht="28.5" customHeight="1" x14ac:dyDescent="0.25">
      <c r="A2" s="10"/>
      <c r="B2" s="2"/>
      <c r="C2" s="10"/>
      <c r="D2" s="173"/>
      <c r="E2" s="173"/>
      <c r="F2" s="173"/>
    </row>
    <row r="3" spans="1:6" ht="31.5" customHeight="1" x14ac:dyDescent="0.25">
      <c r="A3" s="10"/>
      <c r="B3" s="2"/>
      <c r="C3" s="10"/>
      <c r="D3" s="173"/>
      <c r="E3" s="173"/>
      <c r="F3" s="173"/>
    </row>
    <row r="4" spans="1:6" ht="92.25" customHeight="1" x14ac:dyDescent="0.25">
      <c r="A4" s="10"/>
      <c r="B4" s="2"/>
      <c r="C4" s="10"/>
      <c r="D4" s="173"/>
      <c r="E4" s="173"/>
      <c r="F4" s="173"/>
    </row>
    <row r="5" spans="1:6" ht="59.25" customHeight="1" x14ac:dyDescent="0.25">
      <c r="A5" s="114" t="s">
        <v>484</v>
      </c>
      <c r="B5" s="114"/>
      <c r="C5" s="114"/>
      <c r="D5" s="114"/>
      <c r="E5" s="114"/>
      <c r="F5" s="114"/>
    </row>
    <row r="6" spans="1:6" x14ac:dyDescent="0.25">
      <c r="A6" s="83" t="s">
        <v>350</v>
      </c>
      <c r="B6" s="83" t="s">
        <v>12</v>
      </c>
      <c r="C6" s="83" t="s">
        <v>233</v>
      </c>
      <c r="D6" s="83" t="s">
        <v>234</v>
      </c>
      <c r="E6" s="83"/>
      <c r="F6" s="83" t="s">
        <v>235</v>
      </c>
    </row>
    <row r="7" spans="1:6" ht="42" customHeight="1" x14ac:dyDescent="0.25">
      <c r="A7" s="83"/>
      <c r="B7" s="83"/>
      <c r="C7" s="83"/>
      <c r="D7" s="9" t="s">
        <v>236</v>
      </c>
      <c r="E7" s="9" t="s">
        <v>237</v>
      </c>
      <c r="F7" s="83"/>
    </row>
    <row r="8" spans="1:6" ht="22.5" customHeight="1" x14ac:dyDescent="0.25">
      <c r="A8" s="83" t="s">
        <v>20</v>
      </c>
      <c r="B8" s="83"/>
      <c r="C8" s="83"/>
      <c r="D8" s="83"/>
      <c r="E8" s="83"/>
      <c r="F8" s="83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73" t="s">
        <v>26</v>
      </c>
      <c r="B14" s="73" t="s">
        <v>485</v>
      </c>
      <c r="C14" s="73" t="s">
        <v>467</v>
      </c>
      <c r="D14" s="9">
        <v>2021</v>
      </c>
      <c r="E14" s="9">
        <v>2021</v>
      </c>
      <c r="F14" s="73" t="s">
        <v>239</v>
      </c>
    </row>
    <row r="15" spans="1:6" ht="27" customHeight="1" x14ac:dyDescent="0.25">
      <c r="A15" s="75"/>
      <c r="B15" s="75"/>
      <c r="C15" s="75"/>
      <c r="D15" s="101" t="s">
        <v>240</v>
      </c>
      <c r="E15" s="171"/>
      <c r="F15" s="75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73" t="s">
        <v>354</v>
      </c>
      <c r="B17" s="73" t="s">
        <v>487</v>
      </c>
      <c r="C17" s="73" t="s">
        <v>30</v>
      </c>
      <c r="D17" s="9">
        <v>2022</v>
      </c>
      <c r="E17" s="9">
        <v>2021</v>
      </c>
      <c r="F17" s="73" t="s">
        <v>339</v>
      </c>
    </row>
    <row r="18" spans="1:6" ht="27" customHeight="1" x14ac:dyDescent="0.25">
      <c r="A18" s="75"/>
      <c r="B18" s="75"/>
      <c r="C18" s="75"/>
      <c r="D18" s="101" t="s">
        <v>240</v>
      </c>
      <c r="E18" s="171"/>
      <c r="F18" s="75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73" t="s">
        <v>36</v>
      </c>
      <c r="B22" s="73" t="s">
        <v>474</v>
      </c>
      <c r="C22" s="73" t="s">
        <v>468</v>
      </c>
      <c r="D22" s="9">
        <v>2021</v>
      </c>
      <c r="E22" s="9">
        <v>2021</v>
      </c>
      <c r="F22" s="76" t="s">
        <v>239</v>
      </c>
    </row>
    <row r="23" spans="1:6" ht="27" customHeight="1" x14ac:dyDescent="0.25">
      <c r="A23" s="75"/>
      <c r="B23" s="75"/>
      <c r="C23" s="75"/>
      <c r="D23" s="101" t="s">
        <v>240</v>
      </c>
      <c r="E23" s="171"/>
      <c r="F23" s="78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73" t="s">
        <v>40</v>
      </c>
      <c r="B25" s="73" t="s">
        <v>337</v>
      </c>
      <c r="C25" s="73" t="s">
        <v>338</v>
      </c>
      <c r="D25" s="9">
        <v>2015</v>
      </c>
      <c r="E25" s="9">
        <v>2020</v>
      </c>
      <c r="F25" s="73" t="s">
        <v>243</v>
      </c>
    </row>
    <row r="26" spans="1:6" ht="53.25" customHeight="1" x14ac:dyDescent="0.25">
      <c r="A26" s="75"/>
      <c r="B26" s="75"/>
      <c r="C26" s="75"/>
      <c r="D26" s="101" t="s">
        <v>240</v>
      </c>
      <c r="E26" s="171"/>
      <c r="F26" s="75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73" t="s">
        <v>247</v>
      </c>
      <c r="B32" s="73" t="s">
        <v>475</v>
      </c>
      <c r="C32" s="73" t="s">
        <v>468</v>
      </c>
      <c r="D32" s="9">
        <v>2021</v>
      </c>
      <c r="E32" s="9">
        <v>2021</v>
      </c>
      <c r="F32" s="73" t="s">
        <v>248</v>
      </c>
    </row>
    <row r="33" spans="1:6" ht="40.5" customHeight="1" x14ac:dyDescent="0.25">
      <c r="A33" s="75"/>
      <c r="B33" s="75"/>
      <c r="C33" s="75"/>
      <c r="D33" s="101" t="s">
        <v>240</v>
      </c>
      <c r="E33" s="171"/>
      <c r="F33" s="75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73" t="s">
        <v>251</v>
      </c>
      <c r="B35" s="76" t="s">
        <v>50</v>
      </c>
      <c r="C35" s="76" t="s">
        <v>30</v>
      </c>
      <c r="D35" s="9">
        <v>2021</v>
      </c>
      <c r="E35" s="9">
        <v>2021</v>
      </c>
      <c r="F35" s="76" t="s">
        <v>252</v>
      </c>
    </row>
    <row r="36" spans="1:6" ht="29.25" customHeight="1" x14ac:dyDescent="0.25">
      <c r="A36" s="75"/>
      <c r="B36" s="78"/>
      <c r="C36" s="78"/>
      <c r="D36" s="101" t="s">
        <v>240</v>
      </c>
      <c r="E36" s="171"/>
      <c r="F36" s="78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83" t="s">
        <v>336</v>
      </c>
      <c r="B44" s="83"/>
      <c r="C44" s="83"/>
      <c r="D44" s="83"/>
      <c r="E44" s="83"/>
      <c r="F44" s="83"/>
    </row>
    <row r="45" spans="1:6" x14ac:dyDescent="0.25">
      <c r="A45" s="73" t="s">
        <v>356</v>
      </c>
      <c r="B45" s="73" t="s">
        <v>53</v>
      </c>
      <c r="C45" s="73" t="s">
        <v>327</v>
      </c>
      <c r="D45" s="9">
        <v>2019</v>
      </c>
      <c r="E45" s="9">
        <v>2021</v>
      </c>
      <c r="F45" s="73" t="s">
        <v>341</v>
      </c>
    </row>
    <row r="46" spans="1:6" ht="27" customHeight="1" x14ac:dyDescent="0.25">
      <c r="A46" s="75"/>
      <c r="B46" s="75"/>
      <c r="C46" s="75"/>
      <c r="D46" s="101" t="s">
        <v>240</v>
      </c>
      <c r="E46" s="171"/>
      <c r="F46" s="75"/>
    </row>
    <row r="47" spans="1:6" x14ac:dyDescent="0.25">
      <c r="A47" s="73" t="s">
        <v>357</v>
      </c>
      <c r="B47" s="73" t="s">
        <v>54</v>
      </c>
      <c r="C47" s="73" t="s">
        <v>327</v>
      </c>
      <c r="D47" s="9">
        <v>2017</v>
      </c>
      <c r="E47" s="9">
        <v>2021</v>
      </c>
      <c r="F47" s="73" t="s">
        <v>341</v>
      </c>
    </row>
    <row r="48" spans="1:6" ht="27" customHeight="1" x14ac:dyDescent="0.25">
      <c r="A48" s="75"/>
      <c r="B48" s="75"/>
      <c r="C48" s="75"/>
      <c r="D48" s="101" t="s">
        <v>240</v>
      </c>
      <c r="E48" s="171"/>
      <c r="F48" s="75"/>
    </row>
    <row r="49" spans="1:6" x14ac:dyDescent="0.25">
      <c r="A49" s="73" t="s">
        <v>358</v>
      </c>
      <c r="B49" s="73" t="s">
        <v>55</v>
      </c>
      <c r="C49" s="73" t="s">
        <v>327</v>
      </c>
      <c r="D49" s="9">
        <v>2016</v>
      </c>
      <c r="E49" s="9">
        <v>2021</v>
      </c>
      <c r="F49" s="73" t="s">
        <v>341</v>
      </c>
    </row>
    <row r="50" spans="1:6" ht="27" customHeight="1" x14ac:dyDescent="0.25">
      <c r="A50" s="75"/>
      <c r="B50" s="75"/>
      <c r="C50" s="75"/>
      <c r="D50" s="101" t="s">
        <v>240</v>
      </c>
      <c r="E50" s="171"/>
      <c r="F50" s="75"/>
    </row>
    <row r="51" spans="1:6" x14ac:dyDescent="0.25">
      <c r="A51" s="73" t="s">
        <v>359</v>
      </c>
      <c r="B51" s="73" t="s">
        <v>56</v>
      </c>
      <c r="C51" s="73" t="s">
        <v>327</v>
      </c>
      <c r="D51" s="9">
        <v>2016</v>
      </c>
      <c r="E51" s="9">
        <v>2021</v>
      </c>
      <c r="F51" s="73" t="s">
        <v>342</v>
      </c>
    </row>
    <row r="52" spans="1:6" ht="27" customHeight="1" x14ac:dyDescent="0.25">
      <c r="A52" s="75"/>
      <c r="B52" s="75"/>
      <c r="C52" s="75"/>
      <c r="D52" s="101" t="s">
        <v>240</v>
      </c>
      <c r="E52" s="171"/>
      <c r="F52" s="75"/>
    </row>
    <row r="53" spans="1:6" x14ac:dyDescent="0.25">
      <c r="A53" s="73" t="s">
        <v>360</v>
      </c>
      <c r="B53" s="73" t="s">
        <v>57</v>
      </c>
      <c r="C53" s="73" t="s">
        <v>327</v>
      </c>
      <c r="D53" s="9">
        <v>2021</v>
      </c>
      <c r="E53" s="9">
        <v>2021</v>
      </c>
      <c r="F53" s="73" t="s">
        <v>341</v>
      </c>
    </row>
    <row r="54" spans="1:6" ht="27" customHeight="1" x14ac:dyDescent="0.25">
      <c r="A54" s="75"/>
      <c r="B54" s="75"/>
      <c r="C54" s="75"/>
      <c r="D54" s="101" t="s">
        <v>240</v>
      </c>
      <c r="E54" s="171"/>
      <c r="F54" s="75"/>
    </row>
    <row r="55" spans="1:6" x14ac:dyDescent="0.25">
      <c r="A55" s="73" t="s">
        <v>361</v>
      </c>
      <c r="B55" s="73" t="s">
        <v>58</v>
      </c>
      <c r="C55" s="73" t="s">
        <v>327</v>
      </c>
      <c r="D55" s="9">
        <v>2017</v>
      </c>
      <c r="E55" s="9">
        <v>2021</v>
      </c>
      <c r="F55" s="73" t="s">
        <v>253</v>
      </c>
    </row>
    <row r="56" spans="1:6" ht="27" customHeight="1" x14ac:dyDescent="0.25">
      <c r="A56" s="75"/>
      <c r="B56" s="75"/>
      <c r="C56" s="75"/>
      <c r="D56" s="101" t="s">
        <v>240</v>
      </c>
      <c r="E56" s="171"/>
      <c r="F56" s="75"/>
    </row>
    <row r="57" spans="1:6" x14ac:dyDescent="0.25">
      <c r="A57" s="73" t="s">
        <v>362</v>
      </c>
      <c r="B57" s="73" t="s">
        <v>59</v>
      </c>
      <c r="C57" s="73" t="s">
        <v>327</v>
      </c>
      <c r="D57" s="9">
        <v>2021</v>
      </c>
      <c r="E57" s="9">
        <v>2021</v>
      </c>
      <c r="F57" s="81" t="s">
        <v>341</v>
      </c>
    </row>
    <row r="58" spans="1:6" ht="27" customHeight="1" x14ac:dyDescent="0.25">
      <c r="A58" s="75"/>
      <c r="B58" s="75"/>
      <c r="C58" s="75"/>
      <c r="D58" s="101" t="s">
        <v>240</v>
      </c>
      <c r="E58" s="171"/>
      <c r="F58" s="81"/>
    </row>
    <row r="59" spans="1:6" x14ac:dyDescent="0.25">
      <c r="A59" s="73" t="s">
        <v>363</v>
      </c>
      <c r="B59" s="73" t="s">
        <v>60</v>
      </c>
      <c r="C59" s="73" t="s">
        <v>327</v>
      </c>
      <c r="D59" s="9">
        <v>2019</v>
      </c>
      <c r="E59" s="9">
        <v>2021</v>
      </c>
      <c r="F59" s="81" t="s">
        <v>341</v>
      </c>
    </row>
    <row r="60" spans="1:6" ht="27" customHeight="1" x14ac:dyDescent="0.25">
      <c r="A60" s="75"/>
      <c r="B60" s="75"/>
      <c r="C60" s="75"/>
      <c r="D60" s="101" t="s">
        <v>240</v>
      </c>
      <c r="E60" s="171"/>
      <c r="F60" s="81"/>
    </row>
    <row r="61" spans="1:6" x14ac:dyDescent="0.25">
      <c r="A61" s="83" t="s">
        <v>61</v>
      </c>
      <c r="B61" s="83"/>
      <c r="C61" s="83"/>
      <c r="D61" s="83"/>
      <c r="E61" s="83"/>
      <c r="F61" s="83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76" t="s">
        <v>375</v>
      </c>
      <c r="B71" s="76" t="s">
        <v>71</v>
      </c>
      <c r="C71" s="76" t="s">
        <v>63</v>
      </c>
      <c r="D71" s="9">
        <v>2015</v>
      </c>
      <c r="E71" s="9">
        <v>2021</v>
      </c>
      <c r="F71" s="76" t="s">
        <v>257</v>
      </c>
    </row>
    <row r="72" spans="1:6" ht="25.5" customHeight="1" x14ac:dyDescent="0.25">
      <c r="A72" s="78"/>
      <c r="B72" s="78"/>
      <c r="C72" s="78"/>
      <c r="D72" s="101" t="s">
        <v>258</v>
      </c>
      <c r="E72" s="171"/>
      <c r="F72" s="78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83" t="s">
        <v>72</v>
      </c>
      <c r="B75" s="83"/>
      <c r="C75" s="83"/>
      <c r="D75" s="83"/>
      <c r="E75" s="83"/>
      <c r="F75" s="83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83" t="s">
        <v>74</v>
      </c>
      <c r="B79" s="83"/>
      <c r="C79" s="83"/>
      <c r="D79" s="83"/>
      <c r="E79" s="83"/>
      <c r="F79" s="83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83" t="s">
        <v>79</v>
      </c>
      <c r="B87" s="83"/>
      <c r="C87" s="83"/>
      <c r="D87" s="83"/>
      <c r="E87" s="83"/>
      <c r="F87" s="83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83" t="s">
        <v>84</v>
      </c>
      <c r="B93" s="83"/>
      <c r="C93" s="83"/>
      <c r="D93" s="83"/>
      <c r="E93" s="83"/>
      <c r="F93" s="83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81" t="s">
        <v>392</v>
      </c>
      <c r="B95" s="9" t="s">
        <v>86</v>
      </c>
      <c r="C95" s="83" t="s">
        <v>63</v>
      </c>
      <c r="D95" s="174">
        <v>2015</v>
      </c>
      <c r="E95" s="174">
        <v>2021</v>
      </c>
      <c r="F95" s="83" t="s">
        <v>271</v>
      </c>
    </row>
    <row r="96" spans="1:6" ht="19.5" customHeight="1" x14ac:dyDescent="0.25">
      <c r="A96" s="81"/>
      <c r="B96" s="8" t="s">
        <v>478</v>
      </c>
      <c r="C96" s="83"/>
      <c r="D96" s="174"/>
      <c r="E96" s="174"/>
      <c r="F96" s="83"/>
    </row>
    <row r="97" spans="1:6" x14ac:dyDescent="0.25">
      <c r="A97" s="81"/>
      <c r="B97" s="8" t="s">
        <v>477</v>
      </c>
      <c r="C97" s="83"/>
      <c r="D97" s="174"/>
      <c r="E97" s="174"/>
      <c r="F97" s="83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83" t="s">
        <v>92</v>
      </c>
      <c r="B105" s="83"/>
      <c r="C105" s="83"/>
      <c r="D105" s="83"/>
      <c r="E105" s="83"/>
      <c r="F105" s="83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83" t="s">
        <v>96</v>
      </c>
      <c r="B109" s="83"/>
      <c r="C109" s="83"/>
      <c r="D109" s="83"/>
      <c r="E109" s="83"/>
      <c r="F109" s="83"/>
    </row>
    <row r="110" spans="1:6" x14ac:dyDescent="0.25">
      <c r="A110" s="83" t="s">
        <v>97</v>
      </c>
      <c r="B110" s="83"/>
      <c r="C110" s="83"/>
      <c r="D110" s="83"/>
      <c r="E110" s="83"/>
      <c r="F110" s="83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83" t="s">
        <v>123</v>
      </c>
      <c r="B143" s="83"/>
      <c r="C143" s="83"/>
      <c r="D143" s="83"/>
      <c r="E143" s="83"/>
      <c r="F143" s="83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83" t="s">
        <v>127</v>
      </c>
      <c r="B147" s="83"/>
      <c r="C147" s="83"/>
      <c r="D147" s="83"/>
      <c r="E147" s="83"/>
      <c r="F147" s="83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73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74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74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74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74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74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74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74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74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74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74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74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74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83" t="s">
        <v>136</v>
      </c>
      <c r="B165" s="83"/>
      <c r="C165" s="83"/>
      <c r="D165" s="83"/>
      <c r="E165" s="83"/>
      <c r="F165" s="83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83" t="s">
        <v>167</v>
      </c>
      <c r="B183" s="83"/>
      <c r="C183" s="83"/>
      <c r="D183" s="83"/>
      <c r="E183" s="83"/>
      <c r="F183" s="83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9"/>
  <sheetViews>
    <sheetView view="pageBreakPreview" zoomScale="140" zoomScaleNormal="150" zoomScaleSheetLayoutView="140" workbookViewId="0">
      <selection activeCell="B135" sqref="B135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7" width="3.42578125" style="16" customWidth="1"/>
    <col min="8" max="16384" width="9.140625" style="16"/>
  </cols>
  <sheetData>
    <row r="1" spans="1:6" ht="99" customHeight="1" x14ac:dyDescent="0.25">
      <c r="A1" s="25"/>
      <c r="B1" s="25"/>
      <c r="C1" s="25"/>
      <c r="D1" s="56"/>
      <c r="E1" s="57"/>
      <c r="F1" s="173" t="s">
        <v>678</v>
      </c>
    </row>
    <row r="2" spans="1:6" ht="28.5" customHeight="1" x14ac:dyDescent="0.25">
      <c r="A2" s="10"/>
      <c r="B2" s="10"/>
      <c r="C2" s="10"/>
      <c r="D2" s="57"/>
      <c r="E2" s="57"/>
      <c r="F2" s="173"/>
    </row>
    <row r="3" spans="1:6" ht="31.5" customHeight="1" x14ac:dyDescent="0.25">
      <c r="A3" s="10"/>
      <c r="B3" s="10"/>
      <c r="C3" s="10"/>
      <c r="D3" s="57"/>
      <c r="E3" s="57"/>
      <c r="F3" s="173"/>
    </row>
    <row r="4" spans="1:6" ht="213.75" customHeight="1" x14ac:dyDescent="0.25">
      <c r="A4" s="10"/>
      <c r="B4" s="10"/>
      <c r="C4" s="10"/>
      <c r="D4" s="57"/>
      <c r="E4" s="57"/>
      <c r="F4" s="173"/>
    </row>
    <row r="5" spans="1:6" ht="46.5" customHeight="1" x14ac:dyDescent="0.25">
      <c r="A5" s="114" t="s">
        <v>672</v>
      </c>
      <c r="B5" s="114"/>
      <c r="C5" s="114"/>
      <c r="D5" s="114"/>
      <c r="E5" s="114"/>
      <c r="F5" s="114"/>
    </row>
    <row r="6" spans="1:6" x14ac:dyDescent="0.25">
      <c r="A6" s="83" t="s">
        <v>350</v>
      </c>
      <c r="B6" s="83" t="s">
        <v>12</v>
      </c>
      <c r="C6" s="83" t="s">
        <v>233</v>
      </c>
      <c r="D6" s="83" t="s">
        <v>234</v>
      </c>
      <c r="E6" s="83"/>
      <c r="F6" s="83" t="s">
        <v>235</v>
      </c>
    </row>
    <row r="7" spans="1:6" ht="27.75" customHeight="1" x14ac:dyDescent="0.25">
      <c r="A7" s="83"/>
      <c r="B7" s="83"/>
      <c r="C7" s="83"/>
      <c r="D7" s="9" t="s">
        <v>236</v>
      </c>
      <c r="E7" s="9" t="s">
        <v>237</v>
      </c>
      <c r="F7" s="83"/>
    </row>
    <row r="8" spans="1:6" ht="22.5" customHeight="1" x14ac:dyDescent="0.25">
      <c r="A8" s="83" t="s">
        <v>20</v>
      </c>
      <c r="B8" s="83"/>
      <c r="C8" s="83"/>
      <c r="D8" s="83"/>
      <c r="E8" s="83"/>
      <c r="F8" s="83"/>
    </row>
    <row r="9" spans="1:6" ht="21.75" customHeight="1" x14ac:dyDescent="0.25">
      <c r="A9" s="8" t="s">
        <v>351</v>
      </c>
      <c r="B9" s="7" t="s">
        <v>588</v>
      </c>
      <c r="C9" s="76" t="s">
        <v>600</v>
      </c>
      <c r="D9" s="76">
        <v>2022</v>
      </c>
      <c r="E9" s="76">
        <v>2027</v>
      </c>
      <c r="F9" s="76" t="s">
        <v>543</v>
      </c>
    </row>
    <row r="10" spans="1:6" ht="28.5" customHeight="1" x14ac:dyDescent="0.25">
      <c r="A10" s="8" t="s">
        <v>511</v>
      </c>
      <c r="B10" s="7" t="s">
        <v>505</v>
      </c>
      <c r="C10" s="77"/>
      <c r="D10" s="77"/>
      <c r="E10" s="77"/>
      <c r="F10" s="77"/>
    </row>
    <row r="11" spans="1:6" ht="18" customHeight="1" x14ac:dyDescent="0.25">
      <c r="A11" s="8" t="s">
        <v>512</v>
      </c>
      <c r="B11" s="7" t="s">
        <v>506</v>
      </c>
      <c r="C11" s="77"/>
      <c r="D11" s="77"/>
      <c r="E11" s="77"/>
      <c r="F11" s="77"/>
    </row>
    <row r="12" spans="1:6" ht="28.5" customHeight="1" x14ac:dyDescent="0.25">
      <c r="A12" s="8" t="s">
        <v>513</v>
      </c>
      <c r="B12" s="7" t="s">
        <v>508</v>
      </c>
      <c r="C12" s="77"/>
      <c r="D12" s="77"/>
      <c r="E12" s="77"/>
      <c r="F12" s="77"/>
    </row>
    <row r="13" spans="1:6" ht="28.5" customHeight="1" x14ac:dyDescent="0.25">
      <c r="A13" s="8" t="s">
        <v>514</v>
      </c>
      <c r="B13" s="7" t="s">
        <v>529</v>
      </c>
      <c r="C13" s="77"/>
      <c r="D13" s="78"/>
      <c r="E13" s="78"/>
      <c r="F13" s="78"/>
    </row>
    <row r="14" spans="1:6" ht="21.75" customHeight="1" x14ac:dyDescent="0.25">
      <c r="A14" s="8" t="s">
        <v>352</v>
      </c>
      <c r="B14" s="7" t="s">
        <v>501</v>
      </c>
      <c r="C14" s="76" t="s">
        <v>600</v>
      </c>
      <c r="D14" s="76">
        <v>2022</v>
      </c>
      <c r="E14" s="76">
        <v>2027</v>
      </c>
      <c r="F14" s="76" t="s">
        <v>544</v>
      </c>
    </row>
    <row r="15" spans="1:6" ht="18" customHeight="1" x14ac:dyDescent="0.25">
      <c r="A15" s="8" t="s">
        <v>515</v>
      </c>
      <c r="B15" s="7" t="s">
        <v>502</v>
      </c>
      <c r="C15" s="77"/>
      <c r="D15" s="77"/>
      <c r="E15" s="77"/>
      <c r="F15" s="77"/>
    </row>
    <row r="16" spans="1:6" ht="18" customHeight="1" x14ac:dyDescent="0.25">
      <c r="A16" s="8" t="s">
        <v>516</v>
      </c>
      <c r="B16" s="7" t="s">
        <v>504</v>
      </c>
      <c r="C16" s="77"/>
      <c r="D16" s="78"/>
      <c r="E16" s="78"/>
      <c r="F16" s="78"/>
    </row>
    <row r="17" spans="1:6" ht="21.75" customHeight="1" x14ac:dyDescent="0.25">
      <c r="A17" s="8" t="s">
        <v>353</v>
      </c>
      <c r="B17" s="7" t="s">
        <v>503</v>
      </c>
      <c r="C17" s="76" t="s">
        <v>590</v>
      </c>
      <c r="D17" s="76">
        <v>2022</v>
      </c>
      <c r="E17" s="76">
        <v>2027</v>
      </c>
      <c r="F17" s="76" t="s">
        <v>239</v>
      </c>
    </row>
    <row r="18" spans="1:6" ht="18" customHeight="1" x14ac:dyDescent="0.25">
      <c r="A18" s="8" t="s">
        <v>517</v>
      </c>
      <c r="B18" s="7" t="s">
        <v>592</v>
      </c>
      <c r="C18" s="77"/>
      <c r="D18" s="77"/>
      <c r="E18" s="77"/>
      <c r="F18" s="77"/>
    </row>
    <row r="19" spans="1:6" ht="18" customHeight="1" x14ac:dyDescent="0.25">
      <c r="A19" s="8" t="s">
        <v>518</v>
      </c>
      <c r="B19" s="7" t="s">
        <v>591</v>
      </c>
      <c r="C19" s="77"/>
      <c r="D19" s="77"/>
      <c r="E19" s="77"/>
      <c r="F19" s="77"/>
    </row>
    <row r="20" spans="1:6" ht="18" customHeight="1" x14ac:dyDescent="0.25">
      <c r="A20" s="8" t="s">
        <v>519</v>
      </c>
      <c r="B20" s="7" t="s">
        <v>466</v>
      </c>
      <c r="C20" s="77"/>
      <c r="D20" s="77"/>
      <c r="E20" s="77"/>
      <c r="F20" s="77"/>
    </row>
    <row r="21" spans="1:6" ht="31.5" customHeight="1" x14ac:dyDescent="0.25">
      <c r="A21" s="22" t="s">
        <v>520</v>
      </c>
      <c r="B21" s="28" t="s">
        <v>507</v>
      </c>
      <c r="C21" s="77"/>
      <c r="D21" s="77"/>
      <c r="E21" s="77"/>
      <c r="F21" s="77"/>
    </row>
    <row r="22" spans="1:6" ht="53.25" customHeight="1" x14ac:dyDescent="0.25">
      <c r="A22" s="8" t="s">
        <v>22</v>
      </c>
      <c r="B22" s="7" t="s">
        <v>486</v>
      </c>
      <c r="C22" s="9" t="s">
        <v>23</v>
      </c>
      <c r="D22" s="9">
        <v>2022</v>
      </c>
      <c r="E22" s="9">
        <v>2027</v>
      </c>
      <c r="F22" s="9" t="s">
        <v>543</v>
      </c>
    </row>
    <row r="23" spans="1:6" ht="18" customHeight="1" x14ac:dyDescent="0.25">
      <c r="A23" s="8" t="s">
        <v>24</v>
      </c>
      <c r="B23" s="7" t="s">
        <v>488</v>
      </c>
      <c r="C23" s="9" t="s">
        <v>30</v>
      </c>
      <c r="D23" s="9">
        <v>2022</v>
      </c>
      <c r="E23" s="9">
        <v>2023</v>
      </c>
      <c r="F23" s="9" t="s">
        <v>239</v>
      </c>
    </row>
    <row r="24" spans="1:6" ht="28.5" customHeight="1" x14ac:dyDescent="0.25">
      <c r="A24" s="8" t="s">
        <v>26</v>
      </c>
      <c r="B24" s="7" t="s">
        <v>509</v>
      </c>
      <c r="C24" s="9" t="s">
        <v>589</v>
      </c>
      <c r="D24" s="9">
        <v>2022</v>
      </c>
      <c r="E24" s="9">
        <v>2027</v>
      </c>
      <c r="F24" s="9" t="s">
        <v>239</v>
      </c>
    </row>
    <row r="25" spans="1:6" ht="28.5" customHeight="1" x14ac:dyDescent="0.25">
      <c r="A25" s="8" t="s">
        <v>27</v>
      </c>
      <c r="B25" s="7" t="s">
        <v>654</v>
      </c>
      <c r="C25" s="9" t="s">
        <v>589</v>
      </c>
      <c r="D25" s="9">
        <v>2025</v>
      </c>
      <c r="E25" s="9">
        <v>2027</v>
      </c>
      <c r="F25" s="43"/>
    </row>
    <row r="26" spans="1:6" ht="20.25" customHeight="1" x14ac:dyDescent="0.25">
      <c r="A26" s="83" t="s">
        <v>545</v>
      </c>
      <c r="B26" s="83"/>
      <c r="C26" s="83"/>
      <c r="D26" s="83"/>
      <c r="E26" s="83"/>
      <c r="F26" s="83"/>
    </row>
    <row r="27" spans="1:6" ht="18" customHeight="1" x14ac:dyDescent="0.25">
      <c r="A27" s="73" t="s">
        <v>356</v>
      </c>
      <c r="B27" s="98" t="s">
        <v>53</v>
      </c>
      <c r="C27" s="73" t="s">
        <v>573</v>
      </c>
      <c r="D27" s="9">
        <v>2022</v>
      </c>
      <c r="E27" s="9">
        <v>2027</v>
      </c>
      <c r="F27" s="73" t="s">
        <v>599</v>
      </c>
    </row>
    <row r="28" spans="1:6" ht="18" customHeight="1" x14ac:dyDescent="0.25">
      <c r="A28" s="75"/>
      <c r="B28" s="99"/>
      <c r="C28" s="75"/>
      <c r="D28" s="101" t="s">
        <v>240</v>
      </c>
      <c r="E28" s="171"/>
      <c r="F28" s="75"/>
    </row>
    <row r="29" spans="1:6" ht="18" customHeight="1" x14ac:dyDescent="0.25">
      <c r="A29" s="73" t="s">
        <v>357</v>
      </c>
      <c r="B29" s="98" t="s">
        <v>54</v>
      </c>
      <c r="C29" s="73" t="s">
        <v>573</v>
      </c>
      <c r="D29" s="9">
        <v>2022</v>
      </c>
      <c r="E29" s="9">
        <v>2027</v>
      </c>
      <c r="F29" s="73" t="s">
        <v>599</v>
      </c>
    </row>
    <row r="30" spans="1:6" ht="18" customHeight="1" x14ac:dyDescent="0.25">
      <c r="A30" s="75"/>
      <c r="B30" s="99"/>
      <c r="C30" s="75"/>
      <c r="D30" s="101" t="s">
        <v>240</v>
      </c>
      <c r="E30" s="171"/>
      <c r="F30" s="75"/>
    </row>
    <row r="31" spans="1:6" ht="18" customHeight="1" x14ac:dyDescent="0.25">
      <c r="A31" s="73" t="s">
        <v>358</v>
      </c>
      <c r="B31" s="98" t="s">
        <v>55</v>
      </c>
      <c r="C31" s="73" t="s">
        <v>573</v>
      </c>
      <c r="D31" s="9">
        <v>2022</v>
      </c>
      <c r="E31" s="9">
        <v>2027</v>
      </c>
      <c r="F31" s="73" t="s">
        <v>599</v>
      </c>
    </row>
    <row r="32" spans="1:6" ht="18" customHeight="1" x14ac:dyDescent="0.25">
      <c r="A32" s="75"/>
      <c r="B32" s="99"/>
      <c r="C32" s="75"/>
      <c r="D32" s="101" t="s">
        <v>240</v>
      </c>
      <c r="E32" s="171"/>
      <c r="F32" s="75"/>
    </row>
    <row r="33" spans="1:6" ht="18" customHeight="1" x14ac:dyDescent="0.25">
      <c r="A33" s="73" t="s">
        <v>359</v>
      </c>
      <c r="B33" s="98" t="s">
        <v>56</v>
      </c>
      <c r="C33" s="73" t="s">
        <v>573</v>
      </c>
      <c r="D33" s="9">
        <v>2022</v>
      </c>
      <c r="E33" s="9">
        <v>2027</v>
      </c>
      <c r="F33" s="73" t="s">
        <v>599</v>
      </c>
    </row>
    <row r="34" spans="1:6" ht="18" customHeight="1" x14ac:dyDescent="0.25">
      <c r="A34" s="75"/>
      <c r="B34" s="99"/>
      <c r="C34" s="75"/>
      <c r="D34" s="101" t="s">
        <v>240</v>
      </c>
      <c r="E34" s="171"/>
      <c r="F34" s="75"/>
    </row>
    <row r="35" spans="1:6" ht="18" customHeight="1" x14ac:dyDescent="0.25">
      <c r="A35" s="73" t="s">
        <v>360</v>
      </c>
      <c r="B35" s="98" t="s">
        <v>57</v>
      </c>
      <c r="C35" s="73" t="s">
        <v>573</v>
      </c>
      <c r="D35" s="9">
        <v>2022</v>
      </c>
      <c r="E35" s="9">
        <v>2027</v>
      </c>
      <c r="F35" s="73" t="s">
        <v>599</v>
      </c>
    </row>
    <row r="36" spans="1:6" ht="18" customHeight="1" x14ac:dyDescent="0.25">
      <c r="A36" s="75"/>
      <c r="B36" s="99"/>
      <c r="C36" s="75"/>
      <c r="D36" s="101" t="s">
        <v>240</v>
      </c>
      <c r="E36" s="171"/>
      <c r="F36" s="75"/>
    </row>
    <row r="37" spans="1:6" ht="18" customHeight="1" x14ac:dyDescent="0.25">
      <c r="A37" s="73" t="s">
        <v>361</v>
      </c>
      <c r="B37" s="98" t="s">
        <v>58</v>
      </c>
      <c r="C37" s="73" t="s">
        <v>573</v>
      </c>
      <c r="D37" s="9">
        <v>2022</v>
      </c>
      <c r="E37" s="9">
        <v>2027</v>
      </c>
      <c r="F37" s="73" t="s">
        <v>599</v>
      </c>
    </row>
    <row r="38" spans="1:6" ht="18" customHeight="1" x14ac:dyDescent="0.25">
      <c r="A38" s="75"/>
      <c r="B38" s="99"/>
      <c r="C38" s="75"/>
      <c r="D38" s="101" t="s">
        <v>240</v>
      </c>
      <c r="E38" s="171"/>
      <c r="F38" s="75"/>
    </row>
    <row r="39" spans="1:6" ht="18" customHeight="1" x14ac:dyDescent="0.25">
      <c r="A39" s="73" t="s">
        <v>362</v>
      </c>
      <c r="B39" s="98" t="s">
        <v>59</v>
      </c>
      <c r="C39" s="73" t="s">
        <v>573</v>
      </c>
      <c r="D39" s="9">
        <v>2022</v>
      </c>
      <c r="E39" s="9">
        <v>2027</v>
      </c>
      <c r="F39" s="81" t="s">
        <v>599</v>
      </c>
    </row>
    <row r="40" spans="1:6" ht="18" customHeight="1" x14ac:dyDescent="0.25">
      <c r="A40" s="75"/>
      <c r="B40" s="99"/>
      <c r="C40" s="75"/>
      <c r="D40" s="101" t="s">
        <v>240</v>
      </c>
      <c r="E40" s="171"/>
      <c r="F40" s="81"/>
    </row>
    <row r="41" spans="1:6" ht="18" customHeight="1" x14ac:dyDescent="0.25">
      <c r="A41" s="73" t="s">
        <v>363</v>
      </c>
      <c r="B41" s="98" t="s">
        <v>60</v>
      </c>
      <c r="C41" s="73" t="s">
        <v>573</v>
      </c>
      <c r="D41" s="9">
        <v>2022</v>
      </c>
      <c r="E41" s="9">
        <v>2027</v>
      </c>
      <c r="F41" s="81" t="s">
        <v>599</v>
      </c>
    </row>
    <row r="42" spans="1:6" ht="18" customHeight="1" x14ac:dyDescent="0.25">
      <c r="A42" s="75"/>
      <c r="B42" s="99"/>
      <c r="C42" s="75"/>
      <c r="D42" s="101" t="s">
        <v>240</v>
      </c>
      <c r="E42" s="171"/>
      <c r="F42" s="81"/>
    </row>
    <row r="43" spans="1:6" x14ac:dyDescent="0.25">
      <c r="A43" s="83" t="s">
        <v>644</v>
      </c>
      <c r="B43" s="83"/>
      <c r="C43" s="83"/>
      <c r="D43" s="83"/>
      <c r="E43" s="83"/>
      <c r="F43" s="83"/>
    </row>
    <row r="44" spans="1:6" ht="83.25" customHeight="1" x14ac:dyDescent="0.25">
      <c r="A44" s="8" t="s">
        <v>366</v>
      </c>
      <c r="B44" s="7" t="s">
        <v>587</v>
      </c>
      <c r="C44" s="9" t="s">
        <v>578</v>
      </c>
      <c r="D44" s="9">
        <v>2022</v>
      </c>
      <c r="E44" s="9">
        <v>2027</v>
      </c>
      <c r="F44" s="9" t="s">
        <v>252</v>
      </c>
    </row>
    <row r="45" spans="1:6" ht="75.75" customHeight="1" x14ac:dyDescent="0.25">
      <c r="A45" s="8" t="s">
        <v>367</v>
      </c>
      <c r="B45" s="7" t="s">
        <v>434</v>
      </c>
      <c r="C45" s="9" t="s">
        <v>63</v>
      </c>
      <c r="D45" s="9">
        <v>2022</v>
      </c>
      <c r="E45" s="9">
        <v>2027</v>
      </c>
      <c r="F45" s="9" t="s">
        <v>254</v>
      </c>
    </row>
    <row r="46" spans="1:6" ht="36" customHeight="1" x14ac:dyDescent="0.25">
      <c r="A46" s="8" t="s">
        <v>368</v>
      </c>
      <c r="B46" s="7" t="s">
        <v>71</v>
      </c>
      <c r="C46" s="9" t="s">
        <v>63</v>
      </c>
      <c r="D46" s="9">
        <v>2022</v>
      </c>
      <c r="E46" s="9">
        <v>2027</v>
      </c>
      <c r="F46" s="9" t="s">
        <v>522</v>
      </c>
    </row>
    <row r="47" spans="1:6" ht="60" customHeight="1" x14ac:dyDescent="0.25">
      <c r="A47" s="8" t="s">
        <v>369</v>
      </c>
      <c r="B47" s="7" t="s">
        <v>688</v>
      </c>
      <c r="C47" s="9" t="s">
        <v>63</v>
      </c>
      <c r="D47" s="9">
        <v>2022</v>
      </c>
      <c r="E47" s="9">
        <v>2027</v>
      </c>
      <c r="F47" s="9" t="s">
        <v>521</v>
      </c>
    </row>
    <row r="48" spans="1:6" ht="36" customHeight="1" x14ac:dyDescent="0.25">
      <c r="A48" s="8" t="s">
        <v>370</v>
      </c>
      <c r="B48" s="7" t="s">
        <v>586</v>
      </c>
      <c r="C48" s="9" t="s">
        <v>573</v>
      </c>
      <c r="D48" s="9">
        <v>2022</v>
      </c>
      <c r="E48" s="9">
        <v>2027</v>
      </c>
      <c r="F48" s="9" t="s">
        <v>522</v>
      </c>
    </row>
    <row r="49" spans="1:6" ht="58.5" customHeight="1" x14ac:dyDescent="0.25">
      <c r="A49" s="8" t="s">
        <v>371</v>
      </c>
      <c r="B49" s="7" t="s">
        <v>659</v>
      </c>
      <c r="C49" s="9" t="s">
        <v>65</v>
      </c>
      <c r="D49" s="9">
        <v>2022</v>
      </c>
      <c r="E49" s="9">
        <v>2027</v>
      </c>
      <c r="F49" s="9" t="s">
        <v>657</v>
      </c>
    </row>
    <row r="50" spans="1:6" ht="25.5" customHeight="1" x14ac:dyDescent="0.25">
      <c r="A50" s="8" t="s">
        <v>372</v>
      </c>
      <c r="B50" s="7" t="s">
        <v>69</v>
      </c>
      <c r="C50" s="9" t="s">
        <v>63</v>
      </c>
      <c r="D50" s="9">
        <v>2022</v>
      </c>
      <c r="E50" s="9">
        <v>2027</v>
      </c>
      <c r="F50" s="9" t="s">
        <v>255</v>
      </c>
    </row>
    <row r="51" spans="1:6" ht="77.25" customHeight="1" x14ac:dyDescent="0.25">
      <c r="A51" s="8" t="s">
        <v>373</v>
      </c>
      <c r="B51" s="7" t="s">
        <v>598</v>
      </c>
      <c r="C51" s="9" t="s">
        <v>573</v>
      </c>
      <c r="D51" s="9">
        <v>2022</v>
      </c>
      <c r="E51" s="9">
        <v>2027</v>
      </c>
      <c r="F51" s="9" t="s">
        <v>254</v>
      </c>
    </row>
    <row r="52" spans="1:6" ht="40.5" customHeight="1" x14ac:dyDescent="0.25">
      <c r="A52" s="8" t="s">
        <v>374</v>
      </c>
      <c r="B52" s="7" t="s">
        <v>689</v>
      </c>
      <c r="C52" s="9" t="s">
        <v>573</v>
      </c>
      <c r="D52" s="9">
        <v>2022</v>
      </c>
      <c r="E52" s="9">
        <v>2027</v>
      </c>
      <c r="F52" s="9" t="s">
        <v>256</v>
      </c>
    </row>
    <row r="53" spans="1:6" ht="43.5" customHeight="1" x14ac:dyDescent="0.25">
      <c r="A53" s="22" t="s">
        <v>375</v>
      </c>
      <c r="B53" s="28" t="s">
        <v>196</v>
      </c>
      <c r="C53" s="6" t="s">
        <v>597</v>
      </c>
      <c r="D53" s="9">
        <v>2022</v>
      </c>
      <c r="E53" s="9">
        <v>2027</v>
      </c>
      <c r="F53" s="9" t="s">
        <v>522</v>
      </c>
    </row>
    <row r="54" spans="1:6" x14ac:dyDescent="0.25">
      <c r="A54" s="83" t="s">
        <v>72</v>
      </c>
      <c r="B54" s="83"/>
      <c r="C54" s="83"/>
      <c r="D54" s="83"/>
      <c r="E54" s="83"/>
      <c r="F54" s="83"/>
    </row>
    <row r="55" spans="1:6" ht="37.5" customHeight="1" x14ac:dyDescent="0.25">
      <c r="A55" s="8" t="s">
        <v>377</v>
      </c>
      <c r="B55" s="7" t="s">
        <v>493</v>
      </c>
      <c r="C55" s="9" t="s">
        <v>63</v>
      </c>
      <c r="D55" s="24">
        <v>2022</v>
      </c>
      <c r="E55" s="24">
        <v>2027</v>
      </c>
      <c r="F55" s="9" t="s">
        <v>260</v>
      </c>
    </row>
    <row r="56" spans="1:6" ht="39.75" customHeight="1" x14ac:dyDescent="0.25">
      <c r="A56" s="8" t="s">
        <v>11</v>
      </c>
      <c r="B56" s="7" t="s">
        <v>489</v>
      </c>
      <c r="C56" s="9" t="s">
        <v>573</v>
      </c>
      <c r="D56" s="24">
        <v>2022</v>
      </c>
      <c r="E56" s="24">
        <v>2027</v>
      </c>
      <c r="F56" s="9" t="s">
        <v>261</v>
      </c>
    </row>
    <row r="57" spans="1:6" ht="48" customHeight="1" x14ac:dyDescent="0.25">
      <c r="A57" s="8" t="s">
        <v>140</v>
      </c>
      <c r="B57" s="7" t="s">
        <v>596</v>
      </c>
      <c r="C57" s="9" t="s">
        <v>584</v>
      </c>
      <c r="D57" s="24">
        <v>2022</v>
      </c>
      <c r="E57" s="24">
        <v>2027</v>
      </c>
      <c r="F57" s="9" t="s">
        <v>595</v>
      </c>
    </row>
    <row r="58" spans="1:6" x14ac:dyDescent="0.25">
      <c r="A58" s="83" t="s">
        <v>74</v>
      </c>
      <c r="B58" s="83"/>
      <c r="C58" s="83"/>
      <c r="D58" s="83"/>
      <c r="E58" s="83"/>
      <c r="F58" s="83"/>
    </row>
    <row r="59" spans="1:6" ht="29.25" customHeight="1" x14ac:dyDescent="0.25">
      <c r="A59" s="8" t="s">
        <v>379</v>
      </c>
      <c r="B59" s="7" t="s">
        <v>583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2.5" customHeight="1" x14ac:dyDescent="0.25">
      <c r="A60" s="8" t="s">
        <v>380</v>
      </c>
      <c r="B60" s="7" t="s">
        <v>582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9.25" customHeight="1" x14ac:dyDescent="0.25">
      <c r="A61" s="8" t="s">
        <v>381</v>
      </c>
      <c r="B61" s="7" t="s">
        <v>581</v>
      </c>
      <c r="C61" s="9" t="s">
        <v>75</v>
      </c>
      <c r="D61" s="24">
        <v>2022</v>
      </c>
      <c r="E61" s="24">
        <v>2027</v>
      </c>
      <c r="F61" s="9" t="s">
        <v>262</v>
      </c>
    </row>
    <row r="62" spans="1:6" ht="29.25" customHeight="1" x14ac:dyDescent="0.25">
      <c r="A62" s="8" t="s">
        <v>77</v>
      </c>
      <c r="B62" s="7" t="s">
        <v>580</v>
      </c>
      <c r="C62" s="9" t="s">
        <v>75</v>
      </c>
      <c r="D62" s="24">
        <v>2022</v>
      </c>
      <c r="E62" s="24">
        <v>2027</v>
      </c>
      <c r="F62" s="9" t="s">
        <v>263</v>
      </c>
    </row>
    <row r="63" spans="1:6" ht="30.75" customHeight="1" x14ac:dyDescent="0.25">
      <c r="A63" s="8" t="s">
        <v>382</v>
      </c>
      <c r="B63" s="7" t="s">
        <v>594</v>
      </c>
      <c r="C63" s="9" t="s">
        <v>75</v>
      </c>
      <c r="D63" s="24">
        <v>2022</v>
      </c>
      <c r="E63" s="24">
        <v>2027</v>
      </c>
      <c r="F63" s="9" t="s">
        <v>264</v>
      </c>
    </row>
    <row r="64" spans="1:6" ht="72.75" customHeight="1" x14ac:dyDescent="0.25">
      <c r="A64" s="8" t="s">
        <v>383</v>
      </c>
      <c r="B64" s="7" t="s">
        <v>78</v>
      </c>
      <c r="C64" s="9" t="s">
        <v>573</v>
      </c>
      <c r="D64" s="24">
        <v>2022</v>
      </c>
      <c r="E64" s="24">
        <v>2027</v>
      </c>
      <c r="F64" s="9" t="s">
        <v>265</v>
      </c>
    </row>
    <row r="65" spans="1:6" ht="30.75" customHeight="1" x14ac:dyDescent="0.25">
      <c r="A65" s="8" t="s">
        <v>384</v>
      </c>
      <c r="B65" s="7" t="s">
        <v>541</v>
      </c>
      <c r="C65" s="9" t="s">
        <v>573</v>
      </c>
      <c r="D65" s="24">
        <v>2022</v>
      </c>
      <c r="E65" s="24">
        <v>2027</v>
      </c>
      <c r="F65" s="9" t="s">
        <v>266</v>
      </c>
    </row>
    <row r="66" spans="1:6" x14ac:dyDescent="0.25">
      <c r="A66" s="83" t="s">
        <v>79</v>
      </c>
      <c r="B66" s="83"/>
      <c r="C66" s="83"/>
      <c r="D66" s="83"/>
      <c r="E66" s="83"/>
      <c r="F66" s="83"/>
    </row>
    <row r="67" spans="1:6" ht="51" customHeight="1" x14ac:dyDescent="0.25">
      <c r="A67" s="8" t="s">
        <v>386</v>
      </c>
      <c r="B67" s="7" t="s">
        <v>80</v>
      </c>
      <c r="C67" s="9" t="s">
        <v>63</v>
      </c>
      <c r="D67" s="24">
        <v>2022</v>
      </c>
      <c r="E67" s="24">
        <v>2027</v>
      </c>
      <c r="F67" s="9" t="s">
        <v>261</v>
      </c>
    </row>
    <row r="68" spans="1:6" ht="51" customHeight="1" x14ac:dyDescent="0.25">
      <c r="A68" s="8" t="s">
        <v>387</v>
      </c>
      <c r="B68" s="7" t="s">
        <v>81</v>
      </c>
      <c r="C68" s="9" t="s">
        <v>63</v>
      </c>
      <c r="D68" s="24">
        <v>2022</v>
      </c>
      <c r="E68" s="24">
        <v>2027</v>
      </c>
      <c r="F68" s="9" t="s">
        <v>267</v>
      </c>
    </row>
    <row r="69" spans="1:6" ht="33" customHeight="1" x14ac:dyDescent="0.25">
      <c r="A69" s="8" t="s">
        <v>388</v>
      </c>
      <c r="B69" s="7" t="s">
        <v>82</v>
      </c>
      <c r="C69" s="9" t="s">
        <v>63</v>
      </c>
      <c r="D69" s="24">
        <v>2022</v>
      </c>
      <c r="E69" s="24">
        <v>2027</v>
      </c>
      <c r="F69" s="9" t="s">
        <v>268</v>
      </c>
    </row>
    <row r="70" spans="1:6" ht="45.75" customHeight="1" x14ac:dyDescent="0.25">
      <c r="A70" s="8" t="s">
        <v>389</v>
      </c>
      <c r="B70" s="7" t="s">
        <v>690</v>
      </c>
      <c r="C70" s="9" t="s">
        <v>578</v>
      </c>
      <c r="D70" s="24">
        <v>2022</v>
      </c>
      <c r="E70" s="24">
        <v>2027</v>
      </c>
      <c r="F70" s="9" t="s">
        <v>269</v>
      </c>
    </row>
    <row r="71" spans="1:6" ht="33" customHeight="1" x14ac:dyDescent="0.25">
      <c r="A71" s="8" t="s">
        <v>490</v>
      </c>
      <c r="B71" s="7" t="s">
        <v>491</v>
      </c>
      <c r="C71" s="9" t="s">
        <v>63</v>
      </c>
      <c r="D71" s="24">
        <v>2022</v>
      </c>
      <c r="E71" s="24">
        <v>2027</v>
      </c>
      <c r="F71" s="9" t="s">
        <v>522</v>
      </c>
    </row>
    <row r="72" spans="1:6" x14ac:dyDescent="0.25">
      <c r="A72" s="83" t="s">
        <v>84</v>
      </c>
      <c r="B72" s="83"/>
      <c r="C72" s="83"/>
      <c r="D72" s="83"/>
      <c r="E72" s="83"/>
      <c r="F72" s="83"/>
    </row>
    <row r="73" spans="1:6" ht="55.5" customHeight="1" x14ac:dyDescent="0.25">
      <c r="A73" s="8" t="s">
        <v>391</v>
      </c>
      <c r="B73" s="7" t="s">
        <v>85</v>
      </c>
      <c r="C73" s="9" t="s">
        <v>63</v>
      </c>
      <c r="D73" s="24">
        <v>2022</v>
      </c>
      <c r="E73" s="24">
        <v>2027</v>
      </c>
      <c r="F73" s="9" t="s">
        <v>270</v>
      </c>
    </row>
    <row r="74" spans="1:6" ht="40.5" customHeight="1" x14ac:dyDescent="0.25">
      <c r="A74" s="81" t="s">
        <v>392</v>
      </c>
      <c r="B74" s="7" t="s">
        <v>86</v>
      </c>
      <c r="C74" s="83" t="s">
        <v>63</v>
      </c>
      <c r="D74" s="174">
        <v>2022</v>
      </c>
      <c r="E74" s="174">
        <v>2027</v>
      </c>
      <c r="F74" s="83" t="s">
        <v>271</v>
      </c>
    </row>
    <row r="75" spans="1:6" ht="19.5" customHeight="1" x14ac:dyDescent="0.25">
      <c r="A75" s="81"/>
      <c r="B75" s="13" t="s">
        <v>478</v>
      </c>
      <c r="C75" s="83"/>
      <c r="D75" s="174"/>
      <c r="E75" s="174"/>
      <c r="F75" s="83"/>
    </row>
    <row r="76" spans="1:6" x14ac:dyDescent="0.25">
      <c r="A76" s="81"/>
      <c r="B76" s="13" t="s">
        <v>577</v>
      </c>
      <c r="C76" s="83"/>
      <c r="D76" s="174"/>
      <c r="E76" s="174"/>
      <c r="F76" s="83"/>
    </row>
    <row r="77" spans="1:6" ht="28.5" customHeight="1" x14ac:dyDescent="0.25">
      <c r="A77" s="8" t="s">
        <v>393</v>
      </c>
      <c r="B77" s="7" t="s">
        <v>87</v>
      </c>
      <c r="C77" s="9" t="s">
        <v>63</v>
      </c>
      <c r="D77" s="24">
        <v>2022</v>
      </c>
      <c r="E77" s="24">
        <v>2027</v>
      </c>
      <c r="F77" s="9" t="s">
        <v>272</v>
      </c>
    </row>
    <row r="78" spans="1:6" ht="49.5" customHeight="1" x14ac:dyDescent="0.25">
      <c r="A78" s="8" t="s">
        <v>394</v>
      </c>
      <c r="B78" s="7" t="s">
        <v>691</v>
      </c>
      <c r="C78" s="9" t="s">
        <v>573</v>
      </c>
      <c r="D78" s="24">
        <v>2022</v>
      </c>
      <c r="E78" s="24">
        <v>2027</v>
      </c>
      <c r="F78" s="9" t="s">
        <v>274</v>
      </c>
    </row>
    <row r="79" spans="1:6" ht="29.25" customHeight="1" x14ac:dyDescent="0.25">
      <c r="A79" s="8" t="s">
        <v>395</v>
      </c>
      <c r="B79" s="7" t="s">
        <v>436</v>
      </c>
      <c r="C79" s="9" t="s">
        <v>573</v>
      </c>
      <c r="D79" s="24">
        <v>2022</v>
      </c>
      <c r="E79" s="24">
        <v>2027</v>
      </c>
      <c r="F79" s="9" t="s">
        <v>275</v>
      </c>
    </row>
    <row r="80" spans="1:6" ht="18" customHeight="1" x14ac:dyDescent="0.25">
      <c r="A80" s="83" t="s">
        <v>92</v>
      </c>
      <c r="B80" s="83"/>
      <c r="C80" s="83"/>
      <c r="D80" s="83"/>
      <c r="E80" s="83"/>
      <c r="F80" s="83"/>
    </row>
    <row r="81" spans="1:6" ht="42" customHeight="1" x14ac:dyDescent="0.25">
      <c r="A81" s="8" t="s">
        <v>401</v>
      </c>
      <c r="B81" s="7" t="s">
        <v>93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30" customHeight="1" x14ac:dyDescent="0.25">
      <c r="A82" s="8" t="s">
        <v>402</v>
      </c>
      <c r="B82" s="7" t="s">
        <v>94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33" customHeight="1" x14ac:dyDescent="0.25">
      <c r="A83" s="8" t="s">
        <v>403</v>
      </c>
      <c r="B83" s="7" t="s">
        <v>95</v>
      </c>
      <c r="C83" s="9" t="s">
        <v>63</v>
      </c>
      <c r="D83" s="24">
        <v>2022</v>
      </c>
      <c r="E83" s="24">
        <v>2027</v>
      </c>
      <c r="F83" s="9" t="s">
        <v>276</v>
      </c>
    </row>
    <row r="84" spans="1:6" ht="18" customHeight="1" x14ac:dyDescent="0.25">
      <c r="A84" s="83" t="s">
        <v>670</v>
      </c>
      <c r="B84" s="83"/>
      <c r="C84" s="83"/>
      <c r="D84" s="83"/>
      <c r="E84" s="83"/>
      <c r="F84" s="83"/>
    </row>
    <row r="85" spans="1:6" ht="23.25" customHeight="1" x14ac:dyDescent="0.25">
      <c r="A85" s="8" t="s">
        <v>637</v>
      </c>
      <c r="B85" s="7" t="s">
        <v>638</v>
      </c>
      <c r="C85" s="9" t="s">
        <v>573</v>
      </c>
      <c r="D85" s="24">
        <v>2024</v>
      </c>
      <c r="E85" s="24">
        <v>2027</v>
      </c>
      <c r="F85" s="9" t="s">
        <v>522</v>
      </c>
    </row>
    <row r="86" spans="1:6" ht="18" customHeight="1" x14ac:dyDescent="0.25">
      <c r="A86" s="83" t="s">
        <v>622</v>
      </c>
      <c r="B86" s="83"/>
      <c r="C86" s="83"/>
      <c r="D86" s="83"/>
      <c r="E86" s="83"/>
      <c r="F86" s="83"/>
    </row>
    <row r="87" spans="1:6" ht="18" customHeight="1" x14ac:dyDescent="0.25">
      <c r="A87" s="83" t="s">
        <v>683</v>
      </c>
      <c r="B87" s="83"/>
      <c r="C87" s="83"/>
      <c r="D87" s="83"/>
      <c r="E87" s="83"/>
      <c r="F87" s="83"/>
    </row>
    <row r="88" spans="1:6" ht="43.5" customHeight="1" x14ac:dyDescent="0.25">
      <c r="A88" s="8" t="s">
        <v>351</v>
      </c>
      <c r="B88" s="7" t="s">
        <v>523</v>
      </c>
      <c r="C88" s="9" t="s">
        <v>99</v>
      </c>
      <c r="D88" s="24">
        <v>2022</v>
      </c>
      <c r="E88" s="24">
        <v>2027</v>
      </c>
      <c r="F88" s="9" t="s">
        <v>277</v>
      </c>
    </row>
    <row r="89" spans="1:6" ht="40.5" customHeight="1" x14ac:dyDescent="0.25">
      <c r="A89" s="8" t="s">
        <v>352</v>
      </c>
      <c r="B89" s="7" t="s">
        <v>100</v>
      </c>
      <c r="C89" s="9" t="s">
        <v>229</v>
      </c>
      <c r="D89" s="24">
        <v>2022</v>
      </c>
      <c r="E89" s="24">
        <v>2027</v>
      </c>
      <c r="F89" s="9" t="s">
        <v>525</v>
      </c>
    </row>
    <row r="90" spans="1:6" ht="40.5" customHeight="1" x14ac:dyDescent="0.25">
      <c r="A90" s="8" t="s">
        <v>353</v>
      </c>
      <c r="B90" s="7" t="s">
        <v>494</v>
      </c>
      <c r="C90" s="9" t="s">
        <v>573</v>
      </c>
      <c r="D90" s="24">
        <v>2022</v>
      </c>
      <c r="E90" s="24">
        <v>2027</v>
      </c>
      <c r="F90" s="9" t="s">
        <v>524</v>
      </c>
    </row>
    <row r="91" spans="1:6" ht="68.25" customHeight="1" x14ac:dyDescent="0.25">
      <c r="A91" s="8" t="s">
        <v>22</v>
      </c>
      <c r="B91" s="7" t="s">
        <v>692</v>
      </c>
      <c r="C91" s="9" t="s">
        <v>63</v>
      </c>
      <c r="D91" s="24">
        <v>2022</v>
      </c>
      <c r="E91" s="24">
        <v>2027</v>
      </c>
      <c r="F91" s="9" t="s">
        <v>526</v>
      </c>
    </row>
    <row r="92" spans="1:6" ht="40.5" customHeight="1" x14ac:dyDescent="0.25">
      <c r="A92" s="8" t="s">
        <v>24</v>
      </c>
      <c r="B92" s="7" t="s">
        <v>108</v>
      </c>
      <c r="C92" s="9" t="s">
        <v>107</v>
      </c>
      <c r="D92" s="24">
        <v>2022</v>
      </c>
      <c r="E92" s="24">
        <v>2027</v>
      </c>
      <c r="F92" s="9" t="s">
        <v>526</v>
      </c>
    </row>
    <row r="93" spans="1:6" ht="44.25" customHeight="1" x14ac:dyDescent="0.25">
      <c r="A93" s="8" t="s">
        <v>26</v>
      </c>
      <c r="B93" s="7" t="s">
        <v>634</v>
      </c>
      <c r="C93" s="9" t="s">
        <v>63</v>
      </c>
      <c r="D93" s="24">
        <v>2022</v>
      </c>
      <c r="E93" s="24">
        <v>2027</v>
      </c>
      <c r="F93" s="9" t="s">
        <v>526</v>
      </c>
    </row>
    <row r="94" spans="1:6" ht="40.5" customHeight="1" x14ac:dyDescent="0.25">
      <c r="A94" s="22" t="s">
        <v>27</v>
      </c>
      <c r="B94" s="28" t="s">
        <v>593</v>
      </c>
      <c r="C94" s="6"/>
      <c r="D94" s="24">
        <v>2022</v>
      </c>
      <c r="E94" s="24">
        <v>2027</v>
      </c>
      <c r="F94" s="9" t="s">
        <v>452</v>
      </c>
    </row>
    <row r="95" spans="1:6" ht="40.5" customHeight="1" x14ac:dyDescent="0.25">
      <c r="A95" s="8" t="s">
        <v>535</v>
      </c>
      <c r="B95" s="7" t="s">
        <v>122</v>
      </c>
      <c r="C95" s="9" t="s">
        <v>110</v>
      </c>
      <c r="D95" s="24">
        <v>2022</v>
      </c>
      <c r="E95" s="24">
        <v>2027</v>
      </c>
      <c r="F95" s="9" t="s">
        <v>452</v>
      </c>
    </row>
    <row r="96" spans="1:6" ht="73.5" customHeight="1" x14ac:dyDescent="0.25">
      <c r="A96" s="22" t="s">
        <v>536</v>
      </c>
      <c r="B96" s="28" t="s">
        <v>621</v>
      </c>
      <c r="C96" s="6" t="s">
        <v>449</v>
      </c>
      <c r="D96" s="24">
        <v>2022</v>
      </c>
      <c r="E96" s="24">
        <v>2027</v>
      </c>
      <c r="F96" s="9" t="s">
        <v>452</v>
      </c>
    </row>
    <row r="97" spans="1:6" ht="40.5" customHeight="1" x14ac:dyDescent="0.25">
      <c r="A97" s="22" t="s">
        <v>537</v>
      </c>
      <c r="B97" s="28" t="s">
        <v>495</v>
      </c>
      <c r="C97" s="6" t="s">
        <v>496</v>
      </c>
      <c r="D97" s="24">
        <v>2022</v>
      </c>
      <c r="E97" s="24">
        <v>2027</v>
      </c>
      <c r="F97" s="9" t="s">
        <v>452</v>
      </c>
    </row>
    <row r="98" spans="1:6" ht="87" customHeight="1" x14ac:dyDescent="0.25">
      <c r="A98" s="22" t="s">
        <v>538</v>
      </c>
      <c r="B98" s="28" t="s">
        <v>576</v>
      </c>
      <c r="C98" s="6" t="s">
        <v>497</v>
      </c>
      <c r="D98" s="24">
        <v>2022</v>
      </c>
      <c r="E98" s="24">
        <v>2027</v>
      </c>
      <c r="F98" s="9" t="s">
        <v>452</v>
      </c>
    </row>
    <row r="99" spans="1:6" ht="53.25" customHeight="1" x14ac:dyDescent="0.25">
      <c r="A99" s="22" t="s">
        <v>539</v>
      </c>
      <c r="B99" s="28" t="s">
        <v>575</v>
      </c>
      <c r="C99" s="6" t="s">
        <v>228</v>
      </c>
      <c r="D99" s="24">
        <v>2022</v>
      </c>
      <c r="E99" s="24">
        <v>2027</v>
      </c>
      <c r="F99" s="9" t="s">
        <v>452</v>
      </c>
    </row>
    <row r="100" spans="1:6" ht="27.75" customHeight="1" x14ac:dyDescent="0.25">
      <c r="A100" s="179" t="s">
        <v>540</v>
      </c>
      <c r="B100" s="28" t="s">
        <v>534</v>
      </c>
      <c r="C100" s="177" t="s">
        <v>232</v>
      </c>
      <c r="D100" s="175">
        <v>2023</v>
      </c>
      <c r="E100" s="175">
        <v>2027</v>
      </c>
      <c r="F100" s="76" t="s">
        <v>452</v>
      </c>
    </row>
    <row r="101" spans="1:6" ht="15" customHeight="1" x14ac:dyDescent="0.25">
      <c r="A101" s="180"/>
      <c r="B101" s="45" t="s">
        <v>653</v>
      </c>
      <c r="C101" s="178"/>
      <c r="D101" s="176"/>
      <c r="E101" s="176"/>
      <c r="F101" s="78"/>
    </row>
    <row r="102" spans="1:6" ht="40.5" customHeight="1" x14ac:dyDescent="0.25">
      <c r="A102" s="22" t="s">
        <v>546</v>
      </c>
      <c r="B102" s="44" t="s">
        <v>635</v>
      </c>
      <c r="C102" s="9" t="s">
        <v>110</v>
      </c>
      <c r="D102" s="24">
        <v>2023</v>
      </c>
      <c r="E102" s="24">
        <v>2027</v>
      </c>
      <c r="F102" s="9" t="s">
        <v>452</v>
      </c>
    </row>
    <row r="103" spans="1:6" ht="40.5" customHeight="1" x14ac:dyDescent="0.25">
      <c r="A103" s="22" t="s">
        <v>547</v>
      </c>
      <c r="B103" s="28" t="s">
        <v>636</v>
      </c>
      <c r="C103" s="9" t="s">
        <v>110</v>
      </c>
      <c r="D103" s="24">
        <v>2023</v>
      </c>
      <c r="E103" s="24">
        <v>2027</v>
      </c>
      <c r="F103" s="9" t="s">
        <v>452</v>
      </c>
    </row>
    <row r="104" spans="1:6" ht="40.5" customHeight="1" x14ac:dyDescent="0.25">
      <c r="A104" s="179" t="s">
        <v>645</v>
      </c>
      <c r="B104" s="28" t="s">
        <v>649</v>
      </c>
      <c r="C104" s="177" t="s">
        <v>449</v>
      </c>
      <c r="D104" s="175">
        <v>2024</v>
      </c>
      <c r="E104" s="175">
        <v>2027</v>
      </c>
      <c r="F104" s="76" t="s">
        <v>452</v>
      </c>
    </row>
    <row r="105" spans="1:6" ht="39.75" customHeight="1" x14ac:dyDescent="0.25">
      <c r="A105" s="180"/>
      <c r="B105" s="45" t="s">
        <v>650</v>
      </c>
      <c r="C105" s="178"/>
      <c r="D105" s="176"/>
      <c r="E105" s="176"/>
      <c r="F105" s="78"/>
    </row>
    <row r="106" spans="1:6" ht="40.5" customHeight="1" x14ac:dyDescent="0.25">
      <c r="A106" s="73" t="s">
        <v>646</v>
      </c>
      <c r="B106" s="42" t="s">
        <v>662</v>
      </c>
      <c r="C106" s="177" t="s">
        <v>496</v>
      </c>
      <c r="D106" s="175">
        <v>2024</v>
      </c>
      <c r="E106" s="175">
        <v>2027</v>
      </c>
      <c r="F106" s="76" t="s">
        <v>452</v>
      </c>
    </row>
    <row r="107" spans="1:6" ht="31.5" customHeight="1" x14ac:dyDescent="0.25">
      <c r="A107" s="75"/>
      <c r="B107" s="42" t="s">
        <v>651</v>
      </c>
      <c r="C107" s="178"/>
      <c r="D107" s="176"/>
      <c r="E107" s="176"/>
      <c r="F107" s="78"/>
    </row>
    <row r="108" spans="1:6" ht="26.25" customHeight="1" x14ac:dyDescent="0.25">
      <c r="A108" s="73" t="s">
        <v>655</v>
      </c>
      <c r="B108" s="41" t="s">
        <v>663</v>
      </c>
      <c r="C108" s="177" t="s">
        <v>497</v>
      </c>
      <c r="D108" s="175">
        <v>2024</v>
      </c>
      <c r="E108" s="175">
        <v>2027</v>
      </c>
      <c r="F108" s="76" t="s">
        <v>452</v>
      </c>
    </row>
    <row r="109" spans="1:6" ht="33" customHeight="1" x14ac:dyDescent="0.25">
      <c r="A109" s="75"/>
      <c r="B109" s="58" t="s">
        <v>652</v>
      </c>
      <c r="C109" s="178"/>
      <c r="D109" s="176"/>
      <c r="E109" s="176"/>
      <c r="F109" s="78"/>
    </row>
    <row r="110" spans="1:6" ht="48" customHeight="1" x14ac:dyDescent="0.25">
      <c r="A110" s="73" t="s">
        <v>656</v>
      </c>
      <c r="B110" s="42" t="s">
        <v>664</v>
      </c>
      <c r="C110" s="177" t="s">
        <v>228</v>
      </c>
      <c r="D110" s="175">
        <v>2024</v>
      </c>
      <c r="E110" s="175">
        <v>2027</v>
      </c>
      <c r="F110" s="76" t="s">
        <v>452</v>
      </c>
    </row>
    <row r="111" spans="1:6" ht="77.25" customHeight="1" x14ac:dyDescent="0.25">
      <c r="A111" s="75"/>
      <c r="B111" s="42" t="s">
        <v>665</v>
      </c>
      <c r="C111" s="178"/>
      <c r="D111" s="176"/>
      <c r="E111" s="176"/>
      <c r="F111" s="78"/>
    </row>
    <row r="112" spans="1:6" ht="45" customHeight="1" x14ac:dyDescent="0.25">
      <c r="A112" s="22" t="s">
        <v>354</v>
      </c>
      <c r="B112" s="28" t="s">
        <v>530</v>
      </c>
      <c r="C112" s="9" t="s">
        <v>63</v>
      </c>
      <c r="D112" s="24">
        <v>2022</v>
      </c>
      <c r="E112" s="24">
        <v>2027</v>
      </c>
      <c r="F112" s="9" t="s">
        <v>674</v>
      </c>
    </row>
    <row r="113" spans="1:6" x14ac:dyDescent="0.25">
      <c r="A113" s="83" t="s">
        <v>123</v>
      </c>
      <c r="B113" s="83"/>
      <c r="C113" s="83"/>
      <c r="D113" s="83"/>
      <c r="E113" s="83"/>
      <c r="F113" s="83"/>
    </row>
    <row r="114" spans="1:6" ht="38.25" x14ac:dyDescent="0.25">
      <c r="A114" s="8" t="s">
        <v>356</v>
      </c>
      <c r="B114" s="7" t="s">
        <v>124</v>
      </c>
      <c r="C114" s="9" t="s">
        <v>65</v>
      </c>
      <c r="D114" s="24">
        <v>2022</v>
      </c>
      <c r="E114" s="24">
        <v>2027</v>
      </c>
      <c r="F114" s="9" t="s">
        <v>673</v>
      </c>
    </row>
    <row r="115" spans="1:6" ht="31.5" customHeight="1" x14ac:dyDescent="0.25">
      <c r="A115" s="8" t="s">
        <v>357</v>
      </c>
      <c r="B115" s="7" t="s">
        <v>498</v>
      </c>
      <c r="C115" s="9" t="s">
        <v>63</v>
      </c>
      <c r="D115" s="24">
        <v>2022</v>
      </c>
      <c r="E115" s="24">
        <v>2027</v>
      </c>
      <c r="F115" s="9" t="s">
        <v>290</v>
      </c>
    </row>
    <row r="116" spans="1:6" x14ac:dyDescent="0.25">
      <c r="A116" s="83" t="s">
        <v>127</v>
      </c>
      <c r="B116" s="83"/>
      <c r="C116" s="83"/>
      <c r="D116" s="83"/>
      <c r="E116" s="83"/>
      <c r="F116" s="83"/>
    </row>
    <row r="117" spans="1:6" ht="31.5" customHeight="1" x14ac:dyDescent="0.25">
      <c r="A117" s="8" t="s">
        <v>366</v>
      </c>
      <c r="B117" s="7" t="s">
        <v>128</v>
      </c>
      <c r="C117" s="9" t="s">
        <v>129</v>
      </c>
      <c r="D117" s="24">
        <v>2022</v>
      </c>
      <c r="E117" s="24">
        <v>2027</v>
      </c>
      <c r="F117" s="9" t="s">
        <v>292</v>
      </c>
    </row>
    <row r="118" spans="1:6" ht="57" customHeight="1" x14ac:dyDescent="0.25">
      <c r="A118" s="73" t="s">
        <v>367</v>
      </c>
      <c r="B118" s="7" t="s">
        <v>420</v>
      </c>
      <c r="C118" s="9" t="s">
        <v>229</v>
      </c>
      <c r="D118" s="24">
        <v>2022</v>
      </c>
      <c r="E118" s="24">
        <v>2027</v>
      </c>
      <c r="F118" s="9" t="s">
        <v>304</v>
      </c>
    </row>
    <row r="119" spans="1:6" ht="28.5" customHeight="1" x14ac:dyDescent="0.25">
      <c r="A119" s="74"/>
      <c r="B119" s="7" t="s">
        <v>421</v>
      </c>
      <c r="C119" s="9" t="s">
        <v>107</v>
      </c>
      <c r="D119" s="24">
        <v>2022</v>
      </c>
      <c r="E119" s="24">
        <v>2022</v>
      </c>
      <c r="F119" s="9" t="s">
        <v>293</v>
      </c>
    </row>
    <row r="120" spans="1:6" ht="42" customHeight="1" x14ac:dyDescent="0.25">
      <c r="A120" s="74"/>
      <c r="B120" s="7" t="s">
        <v>422</v>
      </c>
      <c r="C120" s="9" t="s">
        <v>63</v>
      </c>
      <c r="D120" s="24">
        <v>2022</v>
      </c>
      <c r="E120" s="24">
        <v>2027</v>
      </c>
      <c r="F120" s="9" t="s">
        <v>294</v>
      </c>
    </row>
    <row r="121" spans="1:6" ht="57" customHeight="1" x14ac:dyDescent="0.25">
      <c r="A121" s="74"/>
      <c r="B121" s="7" t="s">
        <v>527</v>
      </c>
      <c r="C121" s="9" t="s">
        <v>131</v>
      </c>
      <c r="D121" s="24">
        <v>2022</v>
      </c>
      <c r="E121" s="24">
        <v>2027</v>
      </c>
      <c r="F121" s="9" t="s">
        <v>302</v>
      </c>
    </row>
    <row r="122" spans="1:6" ht="32.25" customHeight="1" x14ac:dyDescent="0.25">
      <c r="A122" s="74"/>
      <c r="B122" s="7" t="s">
        <v>424</v>
      </c>
      <c r="C122" s="9" t="s">
        <v>107</v>
      </c>
      <c r="D122" s="24">
        <v>2022</v>
      </c>
      <c r="E122" s="24">
        <v>2027</v>
      </c>
      <c r="F122" s="9" t="s">
        <v>296</v>
      </c>
    </row>
    <row r="123" spans="1:6" ht="26.25" customHeight="1" x14ac:dyDescent="0.25">
      <c r="A123" s="74"/>
      <c r="B123" s="7" t="s">
        <v>425</v>
      </c>
      <c r="C123" s="9" t="s">
        <v>573</v>
      </c>
      <c r="D123" s="24">
        <v>2022</v>
      </c>
      <c r="E123" s="24">
        <v>2027</v>
      </c>
      <c r="F123" s="9" t="s">
        <v>297</v>
      </c>
    </row>
    <row r="124" spans="1:6" ht="32.25" customHeight="1" x14ac:dyDescent="0.25">
      <c r="A124" s="74"/>
      <c r="B124" s="7" t="s">
        <v>426</v>
      </c>
      <c r="C124" s="9" t="s">
        <v>230</v>
      </c>
      <c r="D124" s="24">
        <v>2022</v>
      </c>
      <c r="E124" s="24">
        <v>2027</v>
      </c>
      <c r="F124" s="9" t="s">
        <v>298</v>
      </c>
    </row>
    <row r="125" spans="1:6" ht="42" customHeight="1" x14ac:dyDescent="0.25">
      <c r="A125" s="74"/>
      <c r="B125" s="7" t="s">
        <v>693</v>
      </c>
      <c r="C125" s="9" t="s">
        <v>130</v>
      </c>
      <c r="D125" s="24">
        <v>2022</v>
      </c>
      <c r="E125" s="24">
        <v>2027</v>
      </c>
      <c r="F125" s="9" t="s">
        <v>294</v>
      </c>
    </row>
    <row r="126" spans="1:6" ht="32.25" customHeight="1" x14ac:dyDescent="0.25">
      <c r="A126" s="74"/>
      <c r="B126" s="7" t="s">
        <v>428</v>
      </c>
      <c r="C126" s="9" t="s">
        <v>573</v>
      </c>
      <c r="D126" s="24">
        <v>2022</v>
      </c>
      <c r="E126" s="24">
        <v>2027</v>
      </c>
      <c r="F126" s="9" t="s">
        <v>299</v>
      </c>
    </row>
    <row r="127" spans="1:6" ht="32.25" customHeight="1" x14ac:dyDescent="0.25">
      <c r="A127" s="74"/>
      <c r="B127" s="7" t="s">
        <v>429</v>
      </c>
      <c r="C127" s="9" t="s">
        <v>573</v>
      </c>
      <c r="D127" s="24">
        <v>2022</v>
      </c>
      <c r="E127" s="24">
        <v>2027</v>
      </c>
      <c r="F127" s="9" t="s">
        <v>299</v>
      </c>
    </row>
    <row r="128" spans="1:6" ht="39" customHeight="1" x14ac:dyDescent="0.25">
      <c r="A128" s="8" t="s">
        <v>368</v>
      </c>
      <c r="B128" s="7" t="s">
        <v>133</v>
      </c>
      <c r="C128" s="9" t="s">
        <v>134</v>
      </c>
      <c r="D128" s="24">
        <v>2022</v>
      </c>
      <c r="E128" s="24">
        <v>2027</v>
      </c>
      <c r="F128" s="9" t="s">
        <v>292</v>
      </c>
    </row>
    <row r="129" spans="1:7" x14ac:dyDescent="0.25">
      <c r="A129" s="83" t="s">
        <v>136</v>
      </c>
      <c r="B129" s="83"/>
      <c r="C129" s="83"/>
      <c r="D129" s="83"/>
      <c r="E129" s="83"/>
      <c r="F129" s="83"/>
    </row>
    <row r="130" spans="1:7" ht="48" customHeight="1" x14ac:dyDescent="0.25">
      <c r="A130" s="8" t="s">
        <v>377</v>
      </c>
      <c r="B130" s="7" t="s">
        <v>500</v>
      </c>
      <c r="C130" s="9" t="s">
        <v>138</v>
      </c>
      <c r="D130" s="24">
        <v>2022</v>
      </c>
      <c r="E130" s="24">
        <v>2027</v>
      </c>
      <c r="F130" s="9" t="s">
        <v>305</v>
      </c>
    </row>
    <row r="131" spans="1:7" ht="42.75" customHeight="1" x14ac:dyDescent="0.25">
      <c r="A131" s="9" t="s">
        <v>11</v>
      </c>
      <c r="B131" s="7" t="s">
        <v>676</v>
      </c>
      <c r="C131" s="9" t="s">
        <v>230</v>
      </c>
      <c r="D131" s="24">
        <v>2022</v>
      </c>
      <c r="E131" s="24">
        <v>2027</v>
      </c>
      <c r="F131" s="9" t="s">
        <v>306</v>
      </c>
    </row>
    <row r="132" spans="1:7" ht="24" customHeight="1" x14ac:dyDescent="0.25">
      <c r="A132" s="9" t="s">
        <v>140</v>
      </c>
      <c r="B132" s="7" t="s">
        <v>675</v>
      </c>
      <c r="C132" s="9" t="s">
        <v>134</v>
      </c>
      <c r="D132" s="24">
        <v>2022</v>
      </c>
      <c r="E132" s="24">
        <v>2027</v>
      </c>
      <c r="F132" s="9" t="s">
        <v>677</v>
      </c>
    </row>
    <row r="133" spans="1:7" ht="24" customHeight="1" x14ac:dyDescent="0.25">
      <c r="A133" s="9" t="s">
        <v>143</v>
      </c>
      <c r="B133" s="7" t="s">
        <v>156</v>
      </c>
      <c r="C133" s="9" t="s">
        <v>229</v>
      </c>
      <c r="D133" s="24">
        <v>2022</v>
      </c>
      <c r="E133" s="24">
        <v>2027</v>
      </c>
      <c r="F133" s="9" t="s">
        <v>312</v>
      </c>
    </row>
    <row r="134" spans="1:7" ht="24" customHeight="1" x14ac:dyDescent="0.25">
      <c r="A134" s="9" t="s">
        <v>145</v>
      </c>
      <c r="B134" s="7" t="s">
        <v>158</v>
      </c>
      <c r="C134" s="9" t="s">
        <v>134</v>
      </c>
      <c r="D134" s="24">
        <v>2022</v>
      </c>
      <c r="E134" s="24">
        <v>2027</v>
      </c>
      <c r="F134" s="9" t="s">
        <v>313</v>
      </c>
    </row>
    <row r="135" spans="1:7" ht="29.25" customHeight="1" x14ac:dyDescent="0.25">
      <c r="A135" s="9" t="s">
        <v>147</v>
      </c>
      <c r="B135" s="7" t="s">
        <v>687</v>
      </c>
      <c r="C135" s="9" t="s">
        <v>63</v>
      </c>
      <c r="D135" s="24">
        <v>2022</v>
      </c>
      <c r="E135" s="24">
        <v>2027</v>
      </c>
      <c r="F135" s="9" t="s">
        <v>315</v>
      </c>
    </row>
    <row r="136" spans="1:7" ht="29.25" customHeight="1" x14ac:dyDescent="0.25">
      <c r="A136" s="9" t="s">
        <v>149</v>
      </c>
      <c r="B136" s="7" t="s">
        <v>165</v>
      </c>
      <c r="C136" s="9" t="s">
        <v>75</v>
      </c>
      <c r="D136" s="24">
        <v>2022</v>
      </c>
      <c r="E136" s="24">
        <v>2027</v>
      </c>
      <c r="F136" s="9" t="s">
        <v>315</v>
      </c>
    </row>
    <row r="137" spans="1:7" x14ac:dyDescent="0.25">
      <c r="A137" s="83" t="s">
        <v>167</v>
      </c>
      <c r="B137" s="83"/>
      <c r="C137" s="83"/>
      <c r="D137" s="83"/>
      <c r="E137" s="83"/>
      <c r="F137" s="83"/>
    </row>
    <row r="138" spans="1:7" ht="86.25" customHeight="1" x14ac:dyDescent="0.25">
      <c r="A138" s="9" t="s">
        <v>379</v>
      </c>
      <c r="B138" s="7" t="s">
        <v>176</v>
      </c>
      <c r="C138" s="9" t="s">
        <v>63</v>
      </c>
      <c r="D138" s="24">
        <v>2022</v>
      </c>
      <c r="E138" s="24">
        <v>2027</v>
      </c>
      <c r="F138" s="9" t="s">
        <v>322</v>
      </c>
      <c r="G138" s="16" t="s">
        <v>601</v>
      </c>
    </row>
    <row r="139" spans="1:7" ht="18.75" x14ac:dyDescent="0.3">
      <c r="F139" s="27"/>
    </row>
  </sheetData>
  <mergeCells count="105">
    <mergeCell ref="A80:F80"/>
    <mergeCell ref="A26:F26"/>
    <mergeCell ref="A8:F8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  <mergeCell ref="A29:A30"/>
    <mergeCell ref="B29:B30"/>
    <mergeCell ref="C29:C30"/>
    <mergeCell ref="F29:F30"/>
    <mergeCell ref="D30:E30"/>
    <mergeCell ref="A27:A28"/>
    <mergeCell ref="B27:B28"/>
    <mergeCell ref="C27:C28"/>
    <mergeCell ref="F27:F28"/>
    <mergeCell ref="D28:E28"/>
    <mergeCell ref="A31:A32"/>
    <mergeCell ref="B31:B32"/>
    <mergeCell ref="C31:C32"/>
    <mergeCell ref="F31:F32"/>
    <mergeCell ref="D32:E32"/>
    <mergeCell ref="A33:A34"/>
    <mergeCell ref="B33:B34"/>
    <mergeCell ref="C33:C34"/>
    <mergeCell ref="F33:F34"/>
    <mergeCell ref="D34:E34"/>
    <mergeCell ref="A35:A36"/>
    <mergeCell ref="B35:B36"/>
    <mergeCell ref="C35:C36"/>
    <mergeCell ref="F35:F36"/>
    <mergeCell ref="D36:E36"/>
    <mergeCell ref="A37:A38"/>
    <mergeCell ref="B37:B38"/>
    <mergeCell ref="C37:C38"/>
    <mergeCell ref="F37:F38"/>
    <mergeCell ref="D38:E38"/>
    <mergeCell ref="A39:A40"/>
    <mergeCell ref="B39:B40"/>
    <mergeCell ref="C39:C40"/>
    <mergeCell ref="F39:F40"/>
    <mergeCell ref="D40:E40"/>
    <mergeCell ref="A41:A42"/>
    <mergeCell ref="B41:B42"/>
    <mergeCell ref="C41:C42"/>
    <mergeCell ref="F41:F42"/>
    <mergeCell ref="D42:E42"/>
    <mergeCell ref="C74:C76"/>
    <mergeCell ref="D74:D76"/>
    <mergeCell ref="E74:E76"/>
    <mergeCell ref="F74:F76"/>
    <mergeCell ref="A43:F43"/>
    <mergeCell ref="A54:F54"/>
    <mergeCell ref="A58:F58"/>
    <mergeCell ref="A66:F66"/>
    <mergeCell ref="A72:F72"/>
    <mergeCell ref="A129:F129"/>
    <mergeCell ref="A137:F137"/>
    <mergeCell ref="A84:F84"/>
    <mergeCell ref="A86:F86"/>
    <mergeCell ref="A87:F87"/>
    <mergeCell ref="A113:F113"/>
    <mergeCell ref="A116:F116"/>
    <mergeCell ref="A118:A127"/>
    <mergeCell ref="A100:A101"/>
    <mergeCell ref="C100:C101"/>
    <mergeCell ref="D100:D101"/>
    <mergeCell ref="E100:E101"/>
    <mergeCell ref="F100:F101"/>
    <mergeCell ref="A104:A105"/>
    <mergeCell ref="C104:C105"/>
    <mergeCell ref="D104:D105"/>
    <mergeCell ref="F1:F4"/>
    <mergeCell ref="F110:F111"/>
    <mergeCell ref="E104:E105"/>
    <mergeCell ref="F104:F105"/>
    <mergeCell ref="A106:A107"/>
    <mergeCell ref="A108:A109"/>
    <mergeCell ref="A110:A111"/>
    <mergeCell ref="C106:C107"/>
    <mergeCell ref="D106:D107"/>
    <mergeCell ref="E106:E107"/>
    <mergeCell ref="F106:F107"/>
    <mergeCell ref="C108:C109"/>
    <mergeCell ref="D108:D109"/>
    <mergeCell ref="E108:E109"/>
    <mergeCell ref="F108:F109"/>
    <mergeCell ref="C110:C111"/>
    <mergeCell ref="D110:D111"/>
    <mergeCell ref="E110:E111"/>
    <mergeCell ref="F9:F13"/>
    <mergeCell ref="D9:D13"/>
    <mergeCell ref="E9:E13"/>
    <mergeCell ref="D14:D16"/>
    <mergeCell ref="E14:E16"/>
    <mergeCell ref="A74:A76"/>
  </mergeCells>
  <pageMargins left="0.70866141732283472" right="0.31496062992125984" top="0.74803149606299213" bottom="0.35433070866141736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Приложение 2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2025-09-23T05:13:32Z</dcterms:modified>
</cp:coreProperties>
</file>